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90" windowWidth="11325" windowHeight="6450" tabRatio="757" activeTab="1"/>
  </bookViews>
  <sheets>
    <sheet name="besætningsværdi" sheetId="1" r:id="rId1"/>
    <sheet name="statuspriser" sheetId="11" r:id="rId2"/>
    <sheet name="Tomgangstab" sheetId="2" r:id="rId3"/>
    <sheet name="driftstab" sheetId="12" r:id="rId4"/>
    <sheet name="bekendtgørelse" sheetId="6" r:id="rId5"/>
    <sheet name="vejledning " sheetId="7" r:id="rId6"/>
    <sheet name="opgørelse af erstatning" sheetId="10" r:id="rId7"/>
    <sheet name="Destruktion foder mv." sheetId="8" r:id="rId8"/>
    <sheet name="honorar" sheetId="9" r:id="rId9"/>
    <sheet name="Budget" sheetId="13" r:id="rId10"/>
  </sheets>
  <calcPr calcId="145621"/>
</workbook>
</file>

<file path=xl/calcChain.xml><?xml version="1.0" encoding="utf-8"?>
<calcChain xmlns="http://schemas.openxmlformats.org/spreadsheetml/2006/main">
  <c r="G26" i="8" l="1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9" i="8"/>
  <c r="G8" i="8"/>
  <c r="G7" i="8"/>
  <c r="G27" i="8" l="1"/>
  <c r="G31" i="13"/>
  <c r="F30" i="13"/>
  <c r="H30" i="13" s="1"/>
  <c r="F29" i="13"/>
  <c r="H29" i="13" s="1"/>
  <c r="F28" i="13"/>
  <c r="H28" i="13" s="1"/>
  <c r="F27" i="13"/>
  <c r="H27" i="13" s="1"/>
  <c r="F26" i="13"/>
  <c r="H26" i="13" s="1"/>
  <c r="F25" i="13"/>
  <c r="H25" i="13" s="1"/>
  <c r="F24" i="13"/>
  <c r="H24" i="13" s="1"/>
  <c r="F23" i="13"/>
  <c r="H23" i="13" s="1"/>
  <c r="F22" i="13"/>
  <c r="H22" i="13" s="1"/>
  <c r="F21" i="13"/>
  <c r="H21" i="13" s="1"/>
  <c r="F20" i="13"/>
  <c r="H20" i="13" s="1"/>
  <c r="F19" i="13"/>
  <c r="H19" i="13" s="1"/>
  <c r="F18" i="13"/>
  <c r="H18" i="13" s="1"/>
  <c r="F17" i="13"/>
  <c r="H17" i="13" s="1"/>
  <c r="F16" i="13"/>
  <c r="H16" i="13" s="1"/>
  <c r="F15" i="13"/>
  <c r="H15" i="13" s="1"/>
  <c r="F14" i="13"/>
  <c r="H14" i="13" s="1"/>
  <c r="H12" i="13"/>
  <c r="F12" i="13"/>
  <c r="H11" i="13"/>
  <c r="F11" i="13"/>
  <c r="H10" i="13"/>
  <c r="F10" i="13"/>
  <c r="F8" i="13"/>
  <c r="H8" i="13" s="1"/>
  <c r="F7" i="13"/>
  <c r="H7" i="13" s="1"/>
  <c r="F6" i="13"/>
  <c r="C14" i="12"/>
  <c r="B14" i="12"/>
  <c r="A14" i="12"/>
  <c r="E19" i="12"/>
  <c r="C23" i="12"/>
  <c r="C19" i="12"/>
  <c r="C29" i="12"/>
  <c r="B29" i="12"/>
  <c r="F31" i="13" l="1"/>
  <c r="H6" i="13"/>
  <c r="H31" i="13" s="1"/>
  <c r="D31" i="12"/>
  <c r="H31" i="12" s="1"/>
  <c r="D31" i="2"/>
  <c r="E13" i="1"/>
  <c r="G13" i="1" s="1"/>
  <c r="H13" i="1" s="1"/>
  <c r="E18" i="1"/>
  <c r="F18" i="1"/>
  <c r="G18" i="1" s="1"/>
  <c r="E14" i="1"/>
  <c r="G14" i="1" s="1"/>
  <c r="H14" i="1" s="1"/>
  <c r="E15" i="1"/>
  <c r="G15" i="1" s="1"/>
  <c r="H15" i="1" s="1"/>
  <c r="E19" i="1"/>
  <c r="F19" i="1"/>
  <c r="G19" i="1" s="1"/>
  <c r="E17" i="1"/>
  <c r="F17" i="1"/>
  <c r="G17" i="1" s="1"/>
  <c r="D23" i="1"/>
  <c r="C21" i="1"/>
  <c r="F20" i="1"/>
  <c r="D7" i="11"/>
  <c r="E16" i="1" s="1"/>
  <c r="G16" i="1" s="1"/>
  <c r="H16" i="1" s="1"/>
  <c r="D11" i="11"/>
  <c r="E20" i="1" s="1"/>
  <c r="E29" i="12"/>
  <c r="H35" i="12" s="1"/>
  <c r="H17" i="12"/>
  <c r="H19" i="12"/>
  <c r="H20" i="12"/>
  <c r="H21" i="12"/>
  <c r="H22" i="12"/>
  <c r="H23" i="12"/>
  <c r="H24" i="12"/>
  <c r="D33" i="12"/>
  <c r="H33" i="12"/>
  <c r="C9" i="12"/>
  <c r="C8" i="12"/>
  <c r="C7" i="12"/>
  <c r="A7" i="12"/>
  <c r="B5" i="12"/>
  <c r="B4" i="12"/>
  <c r="B3" i="12"/>
  <c r="B2" i="12"/>
  <c r="A3" i="12"/>
  <c r="A2" i="12"/>
  <c r="A1" i="12"/>
  <c r="A9" i="12"/>
  <c r="A8" i="12"/>
  <c r="E29" i="2"/>
  <c r="H35" i="2"/>
  <c r="H34" i="2"/>
  <c r="H19" i="2"/>
  <c r="H23" i="2"/>
  <c r="H17" i="2"/>
  <c r="H21" i="2"/>
  <c r="H22" i="2"/>
  <c r="H24" i="2"/>
  <c r="H20" i="2"/>
  <c r="H31" i="2"/>
  <c r="D33" i="2"/>
  <c r="H33" i="2" s="1"/>
  <c r="C9" i="2"/>
  <c r="C8" i="2"/>
  <c r="C7" i="2"/>
  <c r="A7" i="2"/>
  <c r="B5" i="2"/>
  <c r="B4" i="2"/>
  <c r="B3" i="2"/>
  <c r="B2" i="2"/>
  <c r="A3" i="2"/>
  <c r="A2" i="2"/>
  <c r="A1" i="2"/>
  <c r="A9" i="2"/>
  <c r="A8" i="2"/>
  <c r="G20" i="1" l="1"/>
  <c r="H17" i="1"/>
  <c r="H34" i="12"/>
  <c r="H25" i="12"/>
  <c r="H20" i="1"/>
  <c r="H19" i="1"/>
  <c r="H25" i="2"/>
  <c r="H18" i="1"/>
  <c r="H36" i="2"/>
  <c r="H36" i="12"/>
  <c r="H21" i="1" l="1"/>
</calcChain>
</file>

<file path=xl/sharedStrings.xml><?xml version="1.0" encoding="utf-8"?>
<sst xmlns="http://schemas.openxmlformats.org/spreadsheetml/2006/main" count="273" uniqueCount="190">
  <si>
    <t>Telefonnr.</t>
  </si>
  <si>
    <t>Smågrisepris</t>
  </si>
  <si>
    <t>Kg regulering</t>
  </si>
  <si>
    <t>Efterbetaling</t>
  </si>
  <si>
    <t>Antal dyr</t>
  </si>
  <si>
    <t>Vægt kg</t>
  </si>
  <si>
    <t>Søer og gylte ,drægtige</t>
  </si>
  <si>
    <t>Søer diegivende</t>
  </si>
  <si>
    <t>Sopolte til avl o 60 kg</t>
  </si>
  <si>
    <t>Orner til avl</t>
  </si>
  <si>
    <t>I alt</t>
  </si>
  <si>
    <t>Slagtesvinenotering</t>
  </si>
  <si>
    <t>Tomgangstab i sohold fra og med uge</t>
  </si>
  <si>
    <t xml:space="preserve">til og med uge </t>
  </si>
  <si>
    <t>Antal søer</t>
  </si>
  <si>
    <t>Vægt/gris</t>
  </si>
  <si>
    <t>SUM</t>
  </si>
  <si>
    <t>Indtægter:</t>
  </si>
  <si>
    <t>Udgifter:</t>
  </si>
  <si>
    <t>Sofoder I</t>
  </si>
  <si>
    <t>Sofoder II</t>
  </si>
  <si>
    <t>Smg.foder I</t>
  </si>
  <si>
    <t>Smg.foder II</t>
  </si>
  <si>
    <t>Smg. fodeIII</t>
  </si>
  <si>
    <t>Kompensation sohold</t>
  </si>
  <si>
    <t>FEs/kg</t>
  </si>
  <si>
    <t>Dødelighed</t>
  </si>
  <si>
    <t>Slagtevægt</t>
  </si>
  <si>
    <t>Tilvækst</t>
  </si>
  <si>
    <t>Pris/kg incl efterbetaling</t>
  </si>
  <si>
    <t>Udgifter</t>
  </si>
  <si>
    <t>Pris/FEs</t>
  </si>
  <si>
    <t>Kompensation slagtesvinehold</t>
  </si>
  <si>
    <t>Brutto DB pr gris</t>
  </si>
  <si>
    <t>Adresse</t>
  </si>
  <si>
    <t>Tabsperiode, uger</t>
  </si>
  <si>
    <t>Grise pr årsso</t>
  </si>
  <si>
    <t>Søer og gylte drægtige</t>
  </si>
  <si>
    <t>Søer diegivende og golde</t>
  </si>
  <si>
    <t>Sopolte til avl o. 60 kg</t>
  </si>
  <si>
    <t>Slagtesvin o. 60 kg</t>
  </si>
  <si>
    <t>Ungsvin 30-60 kg</t>
  </si>
  <si>
    <t>basisprisKr. pr stk</t>
  </si>
  <si>
    <t>Pattegrise 1-7 kg</t>
  </si>
  <si>
    <t>Smågrise , 7-30 kg</t>
  </si>
  <si>
    <t>Ungsvin, 30-60</t>
  </si>
  <si>
    <t>Slagtesvin , +60 kg</t>
  </si>
  <si>
    <t>0000-000000</t>
  </si>
  <si>
    <t>Dato</t>
  </si>
  <si>
    <t>Gdr. Ejer</t>
  </si>
  <si>
    <t>Bank, kontonr.</t>
  </si>
  <si>
    <t>Chr. Nr.</t>
  </si>
  <si>
    <t>0-00000</t>
  </si>
  <si>
    <t>tillæg1)</t>
  </si>
  <si>
    <t>Inkl. Tillæg</t>
  </si>
  <si>
    <t>Værdi i alt</t>
  </si>
  <si>
    <t>Kg-regulering</t>
  </si>
  <si>
    <t>Værdi pr gris</t>
  </si>
  <si>
    <t>Status-værdi</t>
  </si>
  <si>
    <t>Pattegrise , beregnet notering 7 kg</t>
  </si>
  <si>
    <t>Smågrise, beregnet notering 30 kg</t>
  </si>
  <si>
    <t>Prod. Grise pr år</t>
  </si>
  <si>
    <t>Tabsperiode i uger</t>
  </si>
  <si>
    <t>FEs pr so</t>
  </si>
  <si>
    <t>Pris pr FEs</t>
  </si>
  <si>
    <t>Slagtesvinefo</t>
  </si>
  <si>
    <t>Udgift til smågrise</t>
  </si>
  <si>
    <t>Slagteindtæfter</t>
  </si>
  <si>
    <t>pris pr smågris</t>
  </si>
  <si>
    <t>Blanding 1, udgør i %</t>
  </si>
  <si>
    <t>Blanding 2, udgør i %</t>
  </si>
  <si>
    <t xml:space="preserve">Statuspriser hentes på </t>
  </si>
  <si>
    <t>Slagteindtægter</t>
  </si>
  <si>
    <t>Vægt af dyrerne i alt, kg</t>
  </si>
  <si>
    <t>1) Sundhedstillæg, kontrakttillæg, transport mv mv.</t>
  </si>
  <si>
    <t>Links</t>
  </si>
  <si>
    <t>http://www.farmtalonline.dk/Navigation/navigationtree.aspx</t>
  </si>
  <si>
    <t>Vælg: Priser, Statusværdier, svin til manuel opgørelse i Farmtal online</t>
  </si>
  <si>
    <t>Tomgangstab i slagtesvinehold  fra og med uge</t>
  </si>
  <si>
    <t>til og med uge</t>
  </si>
  <si>
    <t>Kompensation ved udsætning af besætning</t>
  </si>
  <si>
    <t>Tomgangstab i slagtesvinehold fra og med uge xx til og med uge xx 2013</t>
  </si>
  <si>
    <t>Overslag</t>
  </si>
  <si>
    <t xml:space="preserve">Gdr  </t>
  </si>
  <si>
    <t>Cpr nr</t>
  </si>
  <si>
    <t xml:space="preserve">Antal </t>
  </si>
  <si>
    <t>Pris pr stk</t>
  </si>
  <si>
    <t>I alt kr</t>
  </si>
  <si>
    <t>Betalt</t>
  </si>
  <si>
    <t>Rest budg</t>
  </si>
  <si>
    <t>Analyser</t>
  </si>
  <si>
    <t>Mineralblanding</t>
  </si>
  <si>
    <t>Smågriseblanding</t>
  </si>
  <si>
    <t>rapsskrå</t>
  </si>
  <si>
    <t>Kartoffelchips</t>
  </si>
  <si>
    <t>Sojaskrå</t>
  </si>
  <si>
    <t>Korn</t>
  </si>
  <si>
    <t>Destruktion af foder og halm</t>
  </si>
  <si>
    <t>Nedslagning, arbejde</t>
  </si>
  <si>
    <t>Destruktion af dyr</t>
  </si>
  <si>
    <t>Gnavebekæmpelse</t>
  </si>
  <si>
    <t>Dyrlæge (sanering og kontrol)</t>
  </si>
  <si>
    <t>Konsulent (erstatning og kompensation)</t>
  </si>
  <si>
    <t>Rejser/km</t>
  </si>
  <si>
    <t>Diverse</t>
  </si>
  <si>
    <t>Budget for  sanering</t>
  </si>
  <si>
    <t xml:space="preserve">Besætning </t>
  </si>
  <si>
    <t>Tomgang  - sohold</t>
  </si>
  <si>
    <t>Indkøring - sohold</t>
  </si>
  <si>
    <t>Slagteværdi</t>
  </si>
  <si>
    <t>Besætning slagtevin</t>
  </si>
  <si>
    <t>Tomgang slagtesvin</t>
  </si>
  <si>
    <t>Indkøring-slagtesvin</t>
  </si>
  <si>
    <t>Foder -destruktion</t>
  </si>
  <si>
    <t>http://www.farmtalonline.dk</t>
  </si>
  <si>
    <t>Bekendtgørelse om erstatning og udgifter ved bekæmpelse og forebyggelse af husdyrsygdomme</t>
  </si>
  <si>
    <t>I medfør af § 56, stk. 2-4, i lov om hold af dyr, jf. lovbekendtgørelse nr. 466 af 15. maj 2014, fastsættes:</t>
  </si>
  <si>
    <t>1) Besætning: En samling af dyr af samme dyreart, som anvendes til et bestemt formål, som er knyttet til en bestemt geografisk beliggenhed, og som har en ejer i form af en juridisk eller fysisk person. Definitionen omfatter også samlinger af dyr på steder, hvor der midlertidigt samles levende eller døde dyr, herunder samlesteder, slagterier, forarbejdningsanlæg, køle- og fryseanlæg, afhentningspladser, fælles græsgange, græsningsarealer, dyrskuer, individprøvestationer, dyrehospitaler samt virksomheder omfattet af artikel 18 i biproduktforordningen (Europa-Parlamentets og Rådets forordning (EF) nr. 1069/2009 om sundhedsbestemmelser for animalske biprodukter og afledte produkter, som ikke er bestemt til konsum, og om ophævelse af forordning (EF) nr. 1774/2002 (forordningen om animalske biprodukter). For kvæg, svin, får og geder kan en besætning udgøres af 1 dyr.</t>
  </si>
  <si>
    <t>2) Husdyrbrug: Enhver lokalitet, ejendom, konstruktion, eller i tilfælde af frilandsproduktion ethvert område, hvor der holdes dyr eller opbevares avlsmateriale midlertidigt eller permanent, undtagen:</t>
  </si>
  <si>
    <t>a) husstande, hvor der udelukkende holdes selskabsdyr, eller</t>
  </si>
  <si>
    <t>b) dyrlægepraksis eller -klinik.</t>
  </si>
  <si>
    <t>3) Brugeren: Enhver fysisk eller juridisk person, som midlertidigt eller permanent har ansvaret for en besætning.</t>
  </si>
  <si>
    <t>4) Zoonotisk salmonella: Salmonella serotype, der kan smitte mellem dyr og mennesker, og er omfattet af reglerne for salmonella i æg og fjerkræ.</t>
  </si>
  <si>
    <t>1) én udpeget af Fødevarestyrelsen, som skal være fortrolig med husdyravl inden for den pågældende dyreart,</t>
  </si>
  <si>
    <t>2) én udpeget af ejeren eller brugeren, som skal være fortrolig med husdyravl inden for den pågældende dyreart, og</t>
  </si>
  <si>
    <t>3) én medarbejder fra Fødevarestyrelsen.</t>
  </si>
  <si>
    <t>Fødevarestyrelsen, den 29. oktober 2014</t>
  </si>
  <si>
    <t>Per Henriksen</t>
  </si>
  <si>
    <t xml:space="preserve">Anvendelse og definition </t>
  </si>
  <si>
    <t>§ 1. Denne bekendtgørelse finder anvendelse ved udbetaling af erstatning i forbindelse med påbud om aflivning, fjernelse eller slagtning af dyr og ved påbud om destruktion, tilintetgørelse eller bortskaffelse af foder, æg, mælk og lignende produkter.</t>
  </si>
  <si>
    <t>§ 2. I denne bekendtgørelse forstås ved følgende:</t>
  </si>
  <si>
    <t xml:space="preserve">Erstatning </t>
  </si>
  <si>
    <t>§ 3. Inden dyr aflives som led i offentlig sygdomsbekæmpelse, jf. § 30 i lov om hold af dyr, skal de takseres som anført i § 6. Fødevarestyrelsen udbetaler erstatning for de takserede dyr.</t>
  </si>
  <si>
    <t>§ 4. Erstatning for foder, æg, mælk og lignende animalske produkter, der destrueres som led i offentlig sygdomsbekæmpelse, udbetaler Fødevarestyrelsen med de pågældende produkters almindelige handelsværdi. Hvis der ikke forefindes en almindelig handelsværdi, bliver foder, æg, mælk og lignende animalske produkter takseret af et taksationsudvalg, jf. § 7.</t>
  </si>
  <si>
    <t>§ 5. Til delvis dækning af ejerens driftstab, jf. § 8, udbetaler Fødevarestyrelsen 20 pct. af det samlede driftstab ved aflivning af alle modtagelige husdyr for den konstaterede sygdom, der er på husdyrbruget, og som er under offentligt tilsyn.</t>
  </si>
  <si>
    <t xml:space="preserve">Taksationsprocedure og beregning af erstatning </t>
  </si>
  <si>
    <t>§ 6. Ved taksation i henhold til § 7 værdiansættes dyrene efter deres tilstand ved aflivning, dog således at der ikke tages hensyn til den sygdom eller den mistanke herom, der er årsag til aflivning. I værdien fradrages ved udbetaling værdien af dyrene i aflivet eller slagtet tilstand.</t>
  </si>
  <si>
    <t>§ 7. Et taksationsudvalg består af tre personer:</t>
  </si>
  <si>
    <t>Stk. 2. Hvis der alene er tale om aflivning af enkelte dyr, eller hvis Fødevarestyrelsen påbyder dyr aflivet i undersøgelsesøjemed, jf. § 26 og § 30 i lov om hold af dyr, kan taksationen foretages af Fødevarestyrelsen.</t>
  </si>
  <si>
    <t>Stk. 3. Hvis der findes godkendte skalaværdier, skal disse anvendes, og der nedsættes ikke et taksationsudvalg til at taksere dyrene.</t>
  </si>
  <si>
    <t>§ 8. Ejerens driftstab beregnes som 20 pct. af en fastlagt godkendt skalaværdi for det samlede driftstab.</t>
  </si>
  <si>
    <t>Stk. 2. Hvis der ikke findes godkendte skalaværdier, jf. stk. 1, udbetales 8 pct. af dyrenes samlede værdi, jf. § 3, til dækning af driftstab.</t>
  </si>
  <si>
    <t>§ 9. Ejeren eller brugeren af en besætning skal fremlægge de lovpligtige optegnelser vedrørende husdyrbruget.</t>
  </si>
  <si>
    <t xml:space="preserve">Øvrige udgifter </t>
  </si>
  <si>
    <t>§ 10. Fødevarestyrelsen afholder udgifterne til udtagning, indsendelse og undersøgelse af prøver, der er foreskrevet eller påbydes ved mistanke om eller efter konstatering af en af de i medfør af § 25 i lov om hold af dyr fastsatte liste 3-sygdomme, jf. bekendtgørelse om lister over smitsomme sygdomme til lov om hold af dyr.</t>
  </si>
  <si>
    <t>Stk. 2. Fødevarestyrelsen afholder udgifterne til destruktion, rengøring og desinfektion, afspærring, mærkning og lignende foranstaltninger, der påbydes som led i bekæmpelse af liste 3-sygdomme.</t>
  </si>
  <si>
    <t>Stk. 3. Fødevarestyrelsen afholder udgifter til destruktion, der påbydes som led i bekæmpelse af salmonellose herunder kun zoonotisk salmonella.</t>
  </si>
  <si>
    <t>Stk. 4. Fødevarestyrelsen afholder udgifter til laboratorieanalyser ved kliniske mistanker af liste 4-sygdomme, jf. bekendtgørelse om lister over smitsomme sygdomme til lov om hold af dyr.</t>
  </si>
  <si>
    <t>Stk. 5. Udgifter til andre foranstaltninger, der er foreskrevet eller som påbydes af Fødevarestyrelsen som led i forebyggelse eller bekæmpelse af husdyrsygdomme, er Fødevarestyrelsen uvedkommende, med mindre andet er bestemt.</t>
  </si>
  <si>
    <t xml:space="preserve">Ikrafttrædelse </t>
  </si>
  <si>
    <t>§ 11. Bekendtgørelsen træder i kraft den 2. november 2014.</t>
  </si>
  <si>
    <t>Stk. 2. Bekendtgørelse nr. 239 af 12. april 1991 om udgifter og erstatning ved bekæmpelse og forebyggelse af husdyrsygdomme ophæves.</t>
  </si>
  <si>
    <t>Opgørelse af erstatning</t>
  </si>
  <si>
    <t>Dyrekategori</t>
  </si>
  <si>
    <t>Antal</t>
  </si>
  <si>
    <t>Kr. pr. stk.</t>
  </si>
  <si>
    <t>Kr. i alt</t>
  </si>
  <si>
    <r>
      <t xml:space="preserve">Søer og gylte (drægtige) </t>
    </r>
    <r>
      <rPr>
        <vertAlign val="superscript"/>
        <sz val="9"/>
        <rFont val="Arial"/>
        <family val="2"/>
      </rPr>
      <t>1)3)</t>
    </r>
  </si>
  <si>
    <r>
      <t xml:space="preserve">Søer (diegivende og golde) </t>
    </r>
    <r>
      <rPr>
        <vertAlign val="superscript"/>
        <sz val="9"/>
        <rFont val="Arial"/>
        <family val="2"/>
      </rPr>
      <t>1)3)</t>
    </r>
  </si>
  <si>
    <r>
      <t xml:space="preserve">Sopolte til avl, over 60 kg </t>
    </r>
    <r>
      <rPr>
        <vertAlign val="superscript"/>
        <sz val="9"/>
        <rFont val="Arial"/>
        <family val="2"/>
      </rPr>
      <t>1) 3)</t>
    </r>
  </si>
  <si>
    <r>
      <t xml:space="preserve">Orner til avl </t>
    </r>
    <r>
      <rPr>
        <vertAlign val="superscript"/>
        <sz val="9"/>
        <rFont val="Arial"/>
        <family val="2"/>
      </rPr>
      <t>1)3)</t>
    </r>
  </si>
  <si>
    <r>
      <t xml:space="preserve">Pattegrise (indtil fravænning) 7 kg notering +/- kg-regulering </t>
    </r>
    <r>
      <rPr>
        <vertAlign val="superscript"/>
        <sz val="9"/>
        <rFont val="Arial"/>
        <family val="2"/>
      </rPr>
      <t>2)3)</t>
    </r>
  </si>
  <si>
    <r>
      <t xml:space="preserve">Smågrise, (fravænning til 30 kg) 30 kg notering +/- kg-regulering </t>
    </r>
    <r>
      <rPr>
        <vertAlign val="superscript"/>
        <sz val="9"/>
        <rFont val="Arial"/>
        <family val="2"/>
      </rPr>
      <t>2)3)</t>
    </r>
  </si>
  <si>
    <t>Ungsvin</t>
  </si>
  <si>
    <r>
      <t xml:space="preserve">Basispris-slagtesvin + kg - regulering </t>
    </r>
    <r>
      <rPr>
        <vertAlign val="superscript"/>
        <sz val="9"/>
        <rFont val="Arial"/>
        <family val="2"/>
      </rPr>
      <t>1) 3)</t>
    </r>
  </si>
  <si>
    <t>Slagtesvin over 60 kg</t>
  </si>
  <si>
    <r>
      <t xml:space="preserve">Basispris- slagtesvin + kg - regulering </t>
    </r>
    <r>
      <rPr>
        <vertAlign val="superscript"/>
        <sz val="9"/>
        <rFont val="Arial"/>
        <family val="2"/>
      </rPr>
      <t>1)3)</t>
    </r>
  </si>
  <si>
    <t>Besætningsværdi, i alt</t>
  </si>
  <si>
    <t>1)Statusværdi (telefax) fra Videncenter for Landbrug ”farmtalonline” for den måned, hvori grisene slås ned</t>
  </si>
  <si>
    <t>2) Beregnet Smågrisenotering for den uge hvor grisene slås ned.</t>
  </si>
  <si>
    <t>3) Avlsdyr vurderes ud fra deres aktuelle værdi. Værdien af smågrise, ungsvin og slagtesvin reguleres for evt. tillæg i henhold til kontrakt. Værdien tillægges transportomkostninger i det omfang, der er tale om indkøbte dyr</t>
  </si>
  <si>
    <t>Beløbsstørrelsen bekræftes ved vores underskrifter og kan ikke gøres til genstand for yderligere forhandling</t>
  </si>
  <si>
    <t xml:space="preserve">____________________________ </t>
  </si>
  <si>
    <t>taksators underskrift_____________________________</t>
  </si>
  <si>
    <t>Sted og dato</t>
  </si>
  <si>
    <t>taksators underskrift _____________________________</t>
  </si>
  <si>
    <t>3. Opgørelse af honorar og befordringsgodtgørelse for taksator</t>
  </si>
  <si>
    <t>Vejledning om taksation af svinebesætninger/Finn Udesen(FU)/november 2010</t>
  </si>
  <si>
    <t>Opgørelse af tab på destruerede materialer</t>
  </si>
  <si>
    <t>Sofoder</t>
  </si>
  <si>
    <t>Smågrisestartblanding</t>
  </si>
  <si>
    <t>Smågrisefoder</t>
  </si>
  <si>
    <t>Slagtesvinefoder</t>
  </si>
  <si>
    <t>majs</t>
  </si>
  <si>
    <t>Halm</t>
  </si>
  <si>
    <t>Antal /kg</t>
  </si>
  <si>
    <t>vacciner</t>
  </si>
  <si>
    <t>Antibiotika</t>
  </si>
  <si>
    <t xml:space="preserve">Statuspriser </t>
  </si>
  <si>
    <t>anvend manuel opgørelse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</si>
</sst>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0_)"/>
    <numFmt numFmtId="166" formatCode="0.00_)"/>
    <numFmt numFmtId="167" formatCode="mm\/dd\/yy_)"/>
    <numFmt numFmtId="168" formatCode="_(* #,##0_);_(* \(#,##0\);_(* &quot;-&quot;??_);_(@_)"/>
    <numFmt numFmtId="169" formatCode="0.0_)"/>
  </numFmts>
  <fonts count="20" x14ac:knownFonts="1">
    <font>
      <sz val="12"/>
      <name val="Arial"/>
    </font>
    <font>
      <sz val="10"/>
      <name val="Arial"/>
    </font>
    <font>
      <sz val="12"/>
      <color indexed="8"/>
      <name val="Arial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u/>
      <sz val="12"/>
      <color indexed="12"/>
      <name val="Arial"/>
    </font>
    <font>
      <b/>
      <sz val="12"/>
      <color indexed="8"/>
      <name val="Verdan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rgb="FFE0E7DF"/>
        <bgColor indexed="64"/>
      </patternFill>
    </fill>
  </fills>
  <borders count="7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0" xfId="0" applyFont="1" applyProtection="1"/>
    <xf numFmtId="0" fontId="2" fillId="0" borderId="3" xfId="0" applyFont="1" applyBorder="1" applyProtection="1"/>
    <xf numFmtId="0" fontId="2" fillId="2" borderId="0" xfId="0" applyFont="1" applyFill="1" applyProtection="1"/>
    <xf numFmtId="0" fontId="2" fillId="0" borderId="4" xfId="0" applyFont="1" applyBorder="1" applyProtection="1"/>
    <xf numFmtId="0" fontId="4" fillId="0" borderId="5" xfId="0" applyFont="1" applyBorder="1" applyProtection="1"/>
    <xf numFmtId="0" fontId="4" fillId="2" borderId="5" xfId="0" applyFont="1" applyFill="1" applyBorder="1" applyProtection="1"/>
    <xf numFmtId="165" fontId="4" fillId="0" borderId="5" xfId="0" applyNumberFormat="1" applyFont="1" applyBorder="1" applyProtection="1"/>
    <xf numFmtId="0" fontId="6" fillId="0" borderId="6" xfId="0" applyFont="1" applyBorder="1" applyProtection="1"/>
    <xf numFmtId="0" fontId="6" fillId="0" borderId="0" xfId="0" applyFont="1" applyProtection="1"/>
    <xf numFmtId="0" fontId="6" fillId="0" borderId="7" xfId="0" applyFont="1" applyBorder="1" applyProtection="1"/>
    <xf numFmtId="0" fontId="6" fillId="0" borderId="3" xfId="0" applyFont="1" applyBorder="1" applyProtection="1"/>
    <xf numFmtId="0" fontId="2" fillId="0" borderId="8" xfId="0" applyFont="1" applyBorder="1" applyProtection="1"/>
    <xf numFmtId="0" fontId="2" fillId="0" borderId="9" xfId="0" applyFont="1" applyBorder="1" applyProtection="1"/>
    <xf numFmtId="37" fontId="2" fillId="0" borderId="9" xfId="0" applyNumberFormat="1" applyFont="1" applyBorder="1" applyProtection="1"/>
    <xf numFmtId="37" fontId="2" fillId="0" borderId="10" xfId="0" applyNumberFormat="1" applyFont="1" applyBorder="1" applyProtection="1"/>
    <xf numFmtId="37" fontId="2" fillId="0" borderId="8" xfId="0" applyNumberFormat="1" applyFont="1" applyBorder="1" applyProtection="1"/>
    <xf numFmtId="0" fontId="5" fillId="0" borderId="11" xfId="0" applyFont="1" applyBorder="1" applyProtection="1"/>
    <xf numFmtId="37" fontId="5" fillId="0" borderId="12" xfId="0" applyNumberFormat="1" applyFont="1" applyBorder="1" applyAlignment="1" applyProtection="1">
      <alignment horizontal="right"/>
    </xf>
    <xf numFmtId="0" fontId="5" fillId="0" borderId="13" xfId="0" applyFont="1" applyBorder="1" applyProtection="1"/>
    <xf numFmtId="37" fontId="5" fillId="0" borderId="14" xfId="0" applyNumberFormat="1" applyFont="1" applyBorder="1" applyProtection="1"/>
    <xf numFmtId="37" fontId="2" fillId="0" borderId="15" xfId="0" applyNumberFormat="1" applyFont="1" applyBorder="1" applyProtection="1"/>
    <xf numFmtId="168" fontId="6" fillId="0" borderId="0" xfId="1" applyNumberFormat="1" applyFont="1" applyProtection="1"/>
    <xf numFmtId="0" fontId="6" fillId="0" borderId="16" xfId="0" applyFont="1" applyBorder="1" applyProtection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7" fontId="0" fillId="0" borderId="20" xfId="0" applyNumberFormat="1" applyBorder="1"/>
    <xf numFmtId="0" fontId="0" fillId="0" borderId="21" xfId="0" applyBorder="1"/>
    <xf numFmtId="0" fontId="0" fillId="0" borderId="0" xfId="0" applyBorder="1"/>
    <xf numFmtId="0" fontId="2" fillId="0" borderId="0" xfId="0" applyFont="1" applyBorder="1" applyProtection="1"/>
    <xf numFmtId="0" fontId="6" fillId="0" borderId="22" xfId="0" applyFont="1" applyBorder="1" applyProtection="1"/>
    <xf numFmtId="0" fontId="7" fillId="0" borderId="23" xfId="0" applyFont="1" applyBorder="1"/>
    <xf numFmtId="0" fontId="6" fillId="0" borderId="23" xfId="0" applyFont="1" applyBorder="1" applyProtection="1"/>
    <xf numFmtId="0" fontId="0" fillId="0" borderId="21" xfId="0" applyFill="1" applyBorder="1"/>
    <xf numFmtId="0" fontId="2" fillId="0" borderId="24" xfId="0" applyFont="1" applyBorder="1" applyProtection="1"/>
    <xf numFmtId="0" fontId="2" fillId="0" borderId="25" xfId="0" applyFont="1" applyBorder="1" applyProtection="1"/>
    <xf numFmtId="0" fontId="2" fillId="0" borderId="26" xfId="0" applyFont="1" applyBorder="1" applyProtection="1"/>
    <xf numFmtId="0" fontId="2" fillId="0" borderId="27" xfId="0" applyFont="1" applyBorder="1" applyProtection="1"/>
    <xf numFmtId="0" fontId="2" fillId="0" borderId="28" xfId="0" applyFont="1" applyBorder="1" applyProtection="1"/>
    <xf numFmtId="0" fontId="2" fillId="0" borderId="27" xfId="0" applyFont="1" applyFill="1" applyBorder="1" applyProtection="1"/>
    <xf numFmtId="0" fontId="2" fillId="0" borderId="29" xfId="0" applyFont="1" applyBorder="1" applyProtection="1"/>
    <xf numFmtId="0" fontId="2" fillId="0" borderId="30" xfId="0" applyFont="1" applyBorder="1" applyProtection="1"/>
    <xf numFmtId="0" fontId="2" fillId="0" borderId="31" xfId="0" applyFont="1" applyBorder="1" applyProtection="1"/>
    <xf numFmtId="0" fontId="6" fillId="0" borderId="32" xfId="0" applyFont="1" applyBorder="1" applyProtection="1"/>
    <xf numFmtId="0" fontId="2" fillId="0" borderId="33" xfId="0" applyFont="1" applyBorder="1" applyProtection="1"/>
    <xf numFmtId="0" fontId="4" fillId="0" borderId="33" xfId="0" applyFont="1" applyBorder="1" applyProtection="1"/>
    <xf numFmtId="37" fontId="6" fillId="0" borderId="34" xfId="0" applyNumberFormat="1" applyFont="1" applyBorder="1" applyProtection="1"/>
    <xf numFmtId="0" fontId="3" fillId="0" borderId="35" xfId="0" applyFont="1" applyBorder="1" applyAlignment="1" applyProtection="1">
      <alignment horizontal="right"/>
    </xf>
    <xf numFmtId="0" fontId="3" fillId="0" borderId="36" xfId="0" applyFont="1" applyBorder="1" applyAlignment="1" applyProtection="1">
      <alignment horizontal="right"/>
    </xf>
    <xf numFmtId="37" fontId="4" fillId="0" borderId="37" xfId="0" applyNumberFormat="1" applyFont="1" applyBorder="1" applyProtection="1"/>
    <xf numFmtId="0" fontId="4" fillId="0" borderId="38" xfId="0" applyFont="1" applyBorder="1" applyProtection="1"/>
    <xf numFmtId="0" fontId="4" fillId="2" borderId="38" xfId="0" applyFont="1" applyFill="1" applyBorder="1" applyProtection="1"/>
    <xf numFmtId="37" fontId="4" fillId="0" borderId="39" xfId="0" applyNumberFormat="1" applyFont="1" applyBorder="1" applyProtection="1"/>
    <xf numFmtId="0" fontId="8" fillId="0" borderId="5" xfId="0" applyFont="1" applyBorder="1" applyProtection="1"/>
    <xf numFmtId="0" fontId="8" fillId="0" borderId="38" xfId="0" applyFont="1" applyBorder="1" applyProtection="1"/>
    <xf numFmtId="0" fontId="8" fillId="0" borderId="21" xfId="0" applyFont="1" applyBorder="1"/>
    <xf numFmtId="0" fontId="8" fillId="0" borderId="40" xfId="0" applyFont="1" applyBorder="1"/>
    <xf numFmtId="0" fontId="8" fillId="0" borderId="41" xfId="0" applyFont="1" applyBorder="1"/>
    <xf numFmtId="0" fontId="8" fillId="0" borderId="19" xfId="0" applyFont="1" applyBorder="1"/>
    <xf numFmtId="0" fontId="8" fillId="0" borderId="42" xfId="0" applyFont="1" applyBorder="1"/>
    <xf numFmtId="0" fontId="8" fillId="0" borderId="43" xfId="0" applyFont="1" applyBorder="1"/>
    <xf numFmtId="37" fontId="2" fillId="0" borderId="0" xfId="0" applyNumberFormat="1" applyFont="1" applyBorder="1" applyProtection="1"/>
    <xf numFmtId="0" fontId="3" fillId="0" borderId="35" xfId="0" applyFont="1" applyBorder="1" applyAlignment="1" applyProtection="1">
      <alignment horizontal="right" wrapText="1"/>
    </xf>
    <xf numFmtId="0" fontId="4" fillId="0" borderId="7" xfId="0" applyFont="1" applyBorder="1" applyProtection="1"/>
    <xf numFmtId="0" fontId="4" fillId="0" borderId="4" xfId="0" applyFont="1" applyBorder="1" applyProtection="1"/>
    <xf numFmtId="0" fontId="2" fillId="0" borderId="15" xfId="0" applyFont="1" applyBorder="1" applyProtection="1"/>
    <xf numFmtId="0" fontId="0" fillId="0" borderId="4" xfId="0" applyBorder="1"/>
    <xf numFmtId="0" fontId="0" fillId="0" borderId="24" xfId="0" applyBorder="1"/>
    <xf numFmtId="0" fontId="0" fillId="0" borderId="25" xfId="0" applyBorder="1"/>
    <xf numFmtId="0" fontId="2" fillId="0" borderId="44" xfId="0" applyFont="1" applyBorder="1" applyProtection="1"/>
    <xf numFmtId="0" fontId="0" fillId="0" borderId="27" xfId="0" applyBorder="1"/>
    <xf numFmtId="0" fontId="6" fillId="0" borderId="24" xfId="0" applyFont="1" applyBorder="1" applyProtection="1"/>
    <xf numFmtId="0" fontId="6" fillId="0" borderId="25" xfId="0" applyFont="1" applyBorder="1" applyProtection="1"/>
    <xf numFmtId="0" fontId="2" fillId="0" borderId="45" xfId="0" applyFont="1" applyBorder="1" applyProtection="1"/>
    <xf numFmtId="0" fontId="2" fillId="0" borderId="46" xfId="0" applyFont="1" applyBorder="1" applyProtection="1"/>
    <xf numFmtId="0" fontId="2" fillId="0" borderId="44" xfId="0" applyFont="1" applyBorder="1" applyAlignment="1" applyProtection="1">
      <alignment horizontal="right"/>
    </xf>
    <xf numFmtId="0" fontId="6" fillId="0" borderId="27" xfId="0" applyFont="1" applyBorder="1" applyProtection="1"/>
    <xf numFmtId="37" fontId="2" fillId="0" borderId="28" xfId="0" applyNumberFormat="1" applyFont="1" applyBorder="1" applyProtection="1"/>
    <xf numFmtId="0" fontId="2" fillId="0" borderId="47" xfId="0" applyFont="1" applyBorder="1" applyProtection="1"/>
    <xf numFmtId="0" fontId="5" fillId="0" borderId="7" xfId="0" applyFont="1" applyBorder="1" applyAlignment="1" applyProtection="1">
      <alignment wrapText="1"/>
    </xf>
    <xf numFmtId="0" fontId="5" fillId="0" borderId="9" xfId="0" applyFont="1" applyBorder="1" applyProtection="1"/>
    <xf numFmtId="0" fontId="5" fillId="0" borderId="3" xfId="0" applyFont="1" applyBorder="1" applyProtection="1"/>
    <xf numFmtId="10" fontId="5" fillId="0" borderId="9" xfId="0" applyNumberFormat="1" applyFont="1" applyBorder="1" applyProtection="1"/>
    <xf numFmtId="0" fontId="2" fillId="0" borderId="0" xfId="0" applyFont="1" applyFill="1" applyBorder="1" applyProtection="1"/>
    <xf numFmtId="166" fontId="2" fillId="0" borderId="0" xfId="0" applyNumberFormat="1" applyFont="1" applyBorder="1" applyProtection="1"/>
    <xf numFmtId="0" fontId="6" fillId="0" borderId="48" xfId="0" applyFont="1" applyBorder="1" applyProtection="1"/>
    <xf numFmtId="37" fontId="6" fillId="0" borderId="49" xfId="0" applyNumberFormat="1" applyFont="1" applyBorder="1" applyProtection="1"/>
    <xf numFmtId="37" fontId="4" fillId="0" borderId="0" xfId="0" applyNumberFormat="1" applyFont="1" applyBorder="1" applyProtection="1"/>
    <xf numFmtId="167" fontId="2" fillId="0" borderId="0" xfId="0" applyNumberFormat="1" applyFont="1" applyBorder="1" applyProtection="1"/>
    <xf numFmtId="168" fontId="4" fillId="0" borderId="0" xfId="1" applyNumberFormat="1" applyFont="1" applyBorder="1" applyProtection="1"/>
    <xf numFmtId="168" fontId="7" fillId="0" borderId="0" xfId="0" applyNumberFormat="1" applyFont="1" applyBorder="1"/>
    <xf numFmtId="37" fontId="6" fillId="0" borderId="50" xfId="0" applyNumberFormat="1" applyFont="1" applyBorder="1" applyProtection="1"/>
    <xf numFmtId="37" fontId="2" fillId="0" borderId="44" xfId="0" applyNumberFormat="1" applyFont="1" applyBorder="1" applyProtection="1"/>
    <xf numFmtId="0" fontId="2" fillId="0" borderId="51" xfId="0" applyFont="1" applyBorder="1" applyProtection="1"/>
    <xf numFmtId="37" fontId="2" fillId="0" borderId="31" xfId="0" applyNumberFormat="1" applyFont="1" applyBorder="1" applyProtection="1"/>
    <xf numFmtId="37" fontId="2" fillId="0" borderId="52" xfId="0" applyNumberFormat="1" applyFont="1" applyBorder="1" applyProtection="1"/>
    <xf numFmtId="37" fontId="2" fillId="0" borderId="53" xfId="0" applyNumberFormat="1" applyFont="1" applyBorder="1" applyProtection="1"/>
    <xf numFmtId="0" fontId="2" fillId="0" borderId="29" xfId="0" applyFont="1" applyFill="1" applyBorder="1" applyProtection="1"/>
    <xf numFmtId="166" fontId="2" fillId="0" borderId="30" xfId="0" applyNumberFormat="1" applyFont="1" applyBorder="1" applyProtection="1"/>
    <xf numFmtId="37" fontId="2" fillId="0" borderId="54" xfId="0" applyNumberFormat="1" applyFont="1" applyBorder="1" applyProtection="1"/>
    <xf numFmtId="0" fontId="2" fillId="3" borderId="0" xfId="0" applyFont="1" applyFill="1" applyProtection="1"/>
    <xf numFmtId="37" fontId="2" fillId="3" borderId="0" xfId="0" applyNumberFormat="1" applyFont="1" applyFill="1" applyProtection="1"/>
    <xf numFmtId="0" fontId="0" fillId="3" borderId="0" xfId="0" applyFill="1"/>
    <xf numFmtId="0" fontId="2" fillId="3" borderId="0" xfId="0" applyFont="1" applyFill="1" applyBorder="1" applyProtection="1"/>
    <xf numFmtId="37" fontId="2" fillId="3" borderId="0" xfId="0" applyNumberFormat="1" applyFont="1" applyFill="1" applyBorder="1" applyProtection="1"/>
    <xf numFmtId="0" fontId="6" fillId="3" borderId="0" xfId="0" applyFont="1" applyFill="1" applyBorder="1" applyProtection="1"/>
    <xf numFmtId="0" fontId="3" fillId="3" borderId="0" xfId="0" applyFont="1" applyFill="1" applyBorder="1" applyProtection="1"/>
    <xf numFmtId="37" fontId="3" fillId="3" borderId="0" xfId="0" applyNumberFormat="1" applyFont="1" applyFill="1" applyBorder="1" applyProtection="1"/>
    <xf numFmtId="17" fontId="7" fillId="0" borderId="18" xfId="0" applyNumberFormat="1" applyFont="1" applyBorder="1"/>
    <xf numFmtId="0" fontId="2" fillId="0" borderId="22" xfId="0" applyFont="1" applyBorder="1" applyProtection="1"/>
    <xf numFmtId="0" fontId="2" fillId="0" borderId="23" xfId="0" applyFont="1" applyBorder="1" applyProtection="1"/>
    <xf numFmtId="0" fontId="10" fillId="0" borderId="0" xfId="0" applyFont="1"/>
    <xf numFmtId="0" fontId="9" fillId="0" borderId="0" xfId="2" applyAlignment="1" applyProtection="1"/>
    <xf numFmtId="165" fontId="11" fillId="0" borderId="0" xfId="0" applyNumberFormat="1" applyFont="1" applyProtection="1"/>
    <xf numFmtId="165" fontId="12" fillId="0" borderId="0" xfId="0" applyNumberFormat="1" applyFont="1" applyProtection="1"/>
    <xf numFmtId="165" fontId="12" fillId="0" borderId="16" xfId="0" applyNumberFormat="1" applyFont="1" applyBorder="1" applyProtection="1"/>
    <xf numFmtId="165" fontId="12" fillId="0" borderId="1" xfId="0" applyNumberFormat="1" applyFont="1" applyBorder="1" applyProtection="1"/>
    <xf numFmtId="165" fontId="12" fillId="0" borderId="2" xfId="0" applyNumberFormat="1" applyFont="1" applyBorder="1" applyProtection="1"/>
    <xf numFmtId="165" fontId="12" fillId="0" borderId="57" xfId="0" applyNumberFormat="1" applyFont="1" applyBorder="1" applyProtection="1"/>
    <xf numFmtId="165" fontId="12" fillId="0" borderId="58" xfId="0" applyNumberFormat="1" applyFont="1" applyBorder="1" applyProtection="1"/>
    <xf numFmtId="165" fontId="12" fillId="0" borderId="59" xfId="0" applyNumberFormat="1" applyFont="1" applyBorder="1" applyProtection="1"/>
    <xf numFmtId="165" fontId="12" fillId="0" borderId="5" xfId="0" applyNumberFormat="1" applyFont="1" applyBorder="1" applyAlignment="1" applyProtection="1">
      <alignment horizontal="center"/>
    </xf>
    <xf numFmtId="165" fontId="12" fillId="0" borderId="60" xfId="0" applyNumberFormat="1" applyFont="1" applyBorder="1" applyProtection="1"/>
    <xf numFmtId="37" fontId="12" fillId="0" borderId="60" xfId="0" applyNumberFormat="1" applyFont="1" applyBorder="1" applyProtection="1"/>
    <xf numFmtId="37" fontId="12" fillId="0" borderId="2" xfId="0" applyNumberFormat="1" applyFont="1" applyBorder="1" applyProtection="1"/>
    <xf numFmtId="165" fontId="12" fillId="0" borderId="61" xfId="0" applyNumberFormat="1" applyFont="1" applyBorder="1" applyProtection="1"/>
    <xf numFmtId="165" fontId="12" fillId="0" borderId="62" xfId="0" applyNumberFormat="1" applyFont="1" applyBorder="1" applyProtection="1"/>
    <xf numFmtId="165" fontId="12" fillId="0" borderId="63" xfId="0" applyNumberFormat="1" applyFont="1" applyBorder="1" applyProtection="1"/>
    <xf numFmtId="37" fontId="12" fillId="0" borderId="63" xfId="0" applyNumberFormat="1" applyFont="1" applyBorder="1" applyProtection="1"/>
    <xf numFmtId="37" fontId="12" fillId="0" borderId="62" xfId="0" applyNumberFormat="1" applyFont="1" applyBorder="1" applyProtection="1"/>
    <xf numFmtId="169" fontId="12" fillId="0" borderId="63" xfId="0" applyNumberFormat="1" applyFont="1" applyBorder="1" applyProtection="1"/>
    <xf numFmtId="165" fontId="12" fillId="0" borderId="64" xfId="0" applyNumberFormat="1" applyFont="1" applyBorder="1" applyProtection="1"/>
    <xf numFmtId="37" fontId="12" fillId="0" borderId="59" xfId="0" applyNumberFormat="1" applyFont="1" applyBorder="1" applyProtection="1"/>
    <xf numFmtId="165" fontId="12" fillId="0" borderId="65" xfId="0" applyNumberFormat="1" applyFont="1" applyBorder="1" applyProtection="1"/>
    <xf numFmtId="165" fontId="12" fillId="0" borderId="66" xfId="0" applyNumberFormat="1" applyFont="1" applyBorder="1" applyProtection="1"/>
    <xf numFmtId="37" fontId="11" fillId="0" borderId="67" xfId="0" applyNumberFormat="1" applyFont="1" applyBorder="1" applyProtection="1"/>
    <xf numFmtId="0" fontId="7" fillId="0" borderId="0" xfId="0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55" xfId="0" applyFont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9" fillId="0" borderId="0" xfId="0" applyFont="1"/>
    <xf numFmtId="165" fontId="12" fillId="0" borderId="60" xfId="0" applyNumberFormat="1" applyFont="1" applyBorder="1" applyAlignment="1" applyProtection="1">
      <alignment horizontal="center"/>
    </xf>
    <xf numFmtId="165" fontId="12" fillId="0" borderId="18" xfId="0" applyNumberFormat="1" applyFont="1" applyBorder="1" applyProtection="1"/>
    <xf numFmtId="165" fontId="12" fillId="0" borderId="68" xfId="0" applyNumberFormat="1" applyFont="1" applyBorder="1" applyProtection="1"/>
    <xf numFmtId="165" fontId="12" fillId="0" borderId="69" xfId="0" applyNumberFormat="1" applyFont="1" applyBorder="1" applyProtection="1"/>
    <xf numFmtId="37" fontId="12" fillId="0" borderId="69" xfId="0" applyNumberFormat="1" applyFont="1" applyBorder="1" applyProtection="1"/>
    <xf numFmtId="37" fontId="12" fillId="0" borderId="68" xfId="0" applyNumberFormat="1" applyFont="1" applyBorder="1" applyProtection="1"/>
    <xf numFmtId="165" fontId="12" fillId="0" borderId="21" xfId="0" applyNumberFormat="1" applyFont="1" applyBorder="1" applyProtection="1"/>
    <xf numFmtId="165" fontId="12" fillId="0" borderId="0" xfId="0" applyNumberFormat="1" applyFont="1" applyBorder="1" applyProtection="1"/>
    <xf numFmtId="165" fontId="12" fillId="0" borderId="70" xfId="0" applyNumberFormat="1" applyFont="1" applyBorder="1" applyProtection="1"/>
    <xf numFmtId="165" fontId="12" fillId="0" borderId="71" xfId="0" applyNumberFormat="1" applyFont="1" applyBorder="1" applyProtection="1"/>
    <xf numFmtId="165" fontId="12" fillId="0" borderId="72" xfId="0" applyNumberFormat="1" applyFont="1" applyBorder="1" applyProtection="1"/>
    <xf numFmtId="37" fontId="11" fillId="0" borderId="73" xfId="0" applyNumberFormat="1" applyFont="1" applyBorder="1" applyProtection="1"/>
    <xf numFmtId="0" fontId="13" fillId="0" borderId="17" xfId="0" applyFont="1" applyBorder="1"/>
    <xf numFmtId="0" fontId="13" fillId="0" borderId="0" xfId="0" applyFont="1"/>
    <xf numFmtId="14" fontId="2" fillId="0" borderId="25" xfId="0" applyNumberFormat="1" applyFont="1" applyBorder="1" applyAlignment="1" applyProtection="1"/>
    <xf numFmtId="0" fontId="0" fillId="0" borderId="44" xfId="0" applyBorder="1" applyAlignment="1"/>
    <xf numFmtId="0" fontId="0" fillId="0" borderId="17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56" xfId="0" applyBorder="1" applyAlignment="1">
      <alignment wrapText="1"/>
    </xf>
    <xf numFmtId="0" fontId="0" fillId="0" borderId="43" xfId="0" applyBorder="1" applyAlignment="1">
      <alignment wrapText="1"/>
    </xf>
    <xf numFmtId="0" fontId="9" fillId="0" borderId="0" xfId="2" applyAlignment="1" applyProtection="1"/>
    <xf numFmtId="0" fontId="0" fillId="0" borderId="0" xfId="0" applyAlignment="1"/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43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4" fillId="0" borderId="55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56" xfId="0" applyFont="1" applyBorder="1" applyAlignment="1">
      <alignment vertical="center" wrapText="1"/>
    </xf>
    <xf numFmtId="0" fontId="14" fillId="4" borderId="17" xfId="0" applyFont="1" applyFill="1" applyBorder="1" applyAlignment="1">
      <alignment vertical="center" wrapText="1"/>
    </xf>
    <xf numFmtId="0" fontId="14" fillId="4" borderId="18" xfId="0" applyFont="1" applyFill="1" applyBorder="1" applyAlignment="1">
      <alignment vertical="center" wrapText="1"/>
    </xf>
    <xf numFmtId="0" fontId="14" fillId="4" borderId="56" xfId="0" applyFont="1" applyFill="1" applyBorder="1" applyAlignment="1">
      <alignment vertical="center" wrapText="1"/>
    </xf>
    <xf numFmtId="0" fontId="15" fillId="4" borderId="21" xfId="0" applyFont="1" applyFill="1" applyBorder="1" applyAlignment="1">
      <alignment vertical="center" wrapText="1"/>
    </xf>
    <xf numFmtId="0" fontId="15" fillId="4" borderId="0" xfId="0" applyFont="1" applyFill="1" applyBorder="1" applyAlignment="1">
      <alignment vertical="center" wrapText="1"/>
    </xf>
    <xf numFmtId="0" fontId="15" fillId="4" borderId="41" xfId="0" applyFont="1" applyFill="1" applyBorder="1" applyAlignment="1">
      <alignment vertical="center" wrapText="1"/>
    </xf>
    <xf numFmtId="0" fontId="14" fillId="4" borderId="55" xfId="0" applyFont="1" applyFill="1" applyBorder="1" applyAlignment="1">
      <alignment vertical="center" wrapText="1"/>
    </xf>
    <xf numFmtId="0" fontId="14" fillId="4" borderId="42" xfId="0" applyFont="1" applyFill="1" applyBorder="1" applyAlignment="1">
      <alignment vertical="center" wrapText="1"/>
    </xf>
    <xf numFmtId="0" fontId="14" fillId="4" borderId="19" xfId="0" applyFont="1" applyFill="1" applyBorder="1" applyAlignment="1">
      <alignment vertical="center" wrapText="1"/>
    </xf>
    <xf numFmtId="0" fontId="14" fillId="4" borderId="20" xfId="0" applyFont="1" applyFill="1" applyBorder="1" applyAlignment="1">
      <alignment vertical="center" wrapText="1"/>
    </xf>
    <xf numFmtId="0" fontId="14" fillId="4" borderId="43" xfId="0" applyFont="1" applyFill="1" applyBorder="1" applyAlignment="1">
      <alignment vertical="center" wrapText="1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2</xdr:col>
      <xdr:colOff>180974</xdr:colOff>
      <xdr:row>44</xdr:row>
      <xdr:rowOff>0</xdr:rowOff>
    </xdr:to>
    <xdr:pic>
      <xdr:nvPicPr>
        <xdr:cNvPr id="3" name="Billed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190500"/>
          <a:ext cx="8010525" cy="845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43</xdr:row>
      <xdr:rowOff>123825</xdr:rowOff>
    </xdr:from>
    <xdr:to>
      <xdr:col>5</xdr:col>
      <xdr:colOff>561975</xdr:colOff>
      <xdr:row>62</xdr:row>
      <xdr:rowOff>209550</xdr:rowOff>
    </xdr:to>
    <xdr:pic>
      <xdr:nvPicPr>
        <xdr:cNvPr id="6" name="Billed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8401050"/>
          <a:ext cx="6134100" cy="449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9</xdr:col>
      <xdr:colOff>38100</xdr:colOff>
      <xdr:row>33</xdr:row>
      <xdr:rowOff>161925</xdr:rowOff>
    </xdr:to>
    <xdr:pic>
      <xdr:nvPicPr>
        <xdr:cNvPr id="3" name="Billed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753100"/>
          <a:ext cx="61341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171450</xdr:colOff>
      <xdr:row>42</xdr:row>
      <xdr:rowOff>47625</xdr:rowOff>
    </xdr:to>
    <xdr:pic>
      <xdr:nvPicPr>
        <xdr:cNvPr id="5" name="Billed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6267450" cy="785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armtalonline.d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8"/>
  <sheetViews>
    <sheetView defaultGridColor="0" colorId="22" workbookViewId="0">
      <selection activeCell="M30" sqref="M30"/>
    </sheetView>
  </sheetViews>
  <sheetFormatPr defaultColWidth="9.6640625" defaultRowHeight="15" x14ac:dyDescent="0.2"/>
  <cols>
    <col min="3" max="3" width="10.109375" bestFit="1" customWidth="1"/>
    <col min="4" max="7" width="8.6640625" customWidth="1"/>
    <col min="8" max="8" width="10" customWidth="1"/>
    <col min="9" max="9" width="2" customWidth="1"/>
  </cols>
  <sheetData>
    <row r="1" spans="1:10" x14ac:dyDescent="0.2">
      <c r="A1" s="106"/>
      <c r="B1" s="106"/>
      <c r="C1" s="106"/>
      <c r="D1" s="106"/>
      <c r="E1" s="106"/>
      <c r="F1" s="106"/>
      <c r="G1" s="106"/>
      <c r="H1" s="106"/>
      <c r="I1" s="106"/>
    </row>
    <row r="2" spans="1:10" ht="15.75" x14ac:dyDescent="0.25">
      <c r="A2" s="25" t="s">
        <v>80</v>
      </c>
      <c r="B2" s="1"/>
      <c r="C2" s="1"/>
      <c r="D2" s="1"/>
      <c r="E2" s="1"/>
      <c r="F2" s="1"/>
      <c r="G2" s="1"/>
      <c r="H2" s="2"/>
      <c r="I2" s="104"/>
      <c r="J2" s="3"/>
    </row>
    <row r="3" spans="1:10" ht="15.75" thickBot="1" x14ac:dyDescent="0.25">
      <c r="A3" s="3"/>
      <c r="B3" s="3"/>
      <c r="C3" s="3"/>
      <c r="D3" s="3"/>
      <c r="E3" s="3"/>
      <c r="F3" s="3"/>
      <c r="G3" s="3"/>
      <c r="H3" s="3"/>
      <c r="I3" s="104"/>
      <c r="J3" s="3"/>
    </row>
    <row r="4" spans="1:10" ht="15.75" thickTop="1" x14ac:dyDescent="0.2">
      <c r="A4" s="38" t="s">
        <v>49</v>
      </c>
      <c r="B4" s="39"/>
      <c r="C4" s="39"/>
      <c r="D4" s="39"/>
      <c r="E4" s="39"/>
      <c r="F4" s="40" t="s">
        <v>48</v>
      </c>
      <c r="G4" s="166"/>
      <c r="H4" s="167"/>
      <c r="I4" s="104"/>
      <c r="J4" s="3"/>
    </row>
    <row r="5" spans="1:10" x14ac:dyDescent="0.2">
      <c r="A5" s="41" t="s">
        <v>34</v>
      </c>
      <c r="B5" s="33"/>
      <c r="C5" s="33"/>
      <c r="D5" s="33"/>
      <c r="E5" s="33"/>
      <c r="F5" s="33"/>
      <c r="G5" s="33"/>
      <c r="H5" s="42"/>
      <c r="I5" s="104"/>
      <c r="J5" s="3"/>
    </row>
    <row r="6" spans="1:10" x14ac:dyDescent="0.2">
      <c r="A6" s="41"/>
      <c r="B6" s="33"/>
      <c r="C6" s="32"/>
      <c r="D6" s="33"/>
      <c r="E6" s="33"/>
      <c r="F6" s="33"/>
      <c r="G6" s="33"/>
      <c r="H6" s="42"/>
      <c r="I6" s="104"/>
      <c r="J6" s="3"/>
    </row>
    <row r="7" spans="1:10" x14ac:dyDescent="0.2">
      <c r="A7" s="41"/>
      <c r="B7" s="33"/>
      <c r="C7" s="33"/>
      <c r="D7" s="33"/>
      <c r="E7" s="33"/>
      <c r="F7" s="33"/>
      <c r="G7" s="33"/>
      <c r="H7" s="42"/>
      <c r="I7" s="104"/>
      <c r="J7" s="3"/>
    </row>
    <row r="8" spans="1:10" x14ac:dyDescent="0.2">
      <c r="A8" s="43" t="s">
        <v>51</v>
      </c>
      <c r="B8" s="32"/>
      <c r="C8" s="33" t="s">
        <v>52</v>
      </c>
      <c r="D8" s="32"/>
      <c r="E8" s="33"/>
      <c r="F8" s="33"/>
      <c r="G8" s="33"/>
      <c r="H8" s="42"/>
      <c r="I8" s="104"/>
      <c r="J8" s="3"/>
    </row>
    <row r="9" spans="1:10" x14ac:dyDescent="0.2">
      <c r="A9" s="41" t="s">
        <v>50</v>
      </c>
      <c r="B9" s="33"/>
      <c r="C9" s="33" t="s">
        <v>47</v>
      </c>
      <c r="D9" s="32"/>
      <c r="E9" s="33"/>
      <c r="F9" s="33"/>
      <c r="G9" s="33"/>
      <c r="H9" s="42"/>
      <c r="I9" s="104"/>
      <c r="J9" s="3"/>
    </row>
    <row r="10" spans="1:10" ht="15.75" thickBot="1" x14ac:dyDescent="0.25">
      <c r="A10" s="44" t="s">
        <v>0</v>
      </c>
      <c r="B10" s="45"/>
      <c r="C10" s="45"/>
      <c r="D10" s="45"/>
      <c r="E10" s="45"/>
      <c r="F10" s="45"/>
      <c r="G10" s="45"/>
      <c r="H10" s="46"/>
      <c r="I10" s="104"/>
      <c r="J10" s="3"/>
    </row>
    <row r="11" spans="1:10" ht="16.5" thickTop="1" thickBot="1" x14ac:dyDescent="0.25">
      <c r="A11" s="104"/>
      <c r="B11" s="104"/>
      <c r="C11" s="104"/>
      <c r="D11" s="104"/>
      <c r="E11" s="104"/>
      <c r="F11" s="104"/>
      <c r="G11" s="104"/>
      <c r="H11" s="104"/>
      <c r="I11" s="104"/>
      <c r="J11" s="3"/>
    </row>
    <row r="12" spans="1:10" ht="27" thickTop="1" thickBot="1" x14ac:dyDescent="0.25">
      <c r="A12" s="113"/>
      <c r="B12" s="114"/>
      <c r="C12" s="51" t="s">
        <v>4</v>
      </c>
      <c r="D12" s="51" t="s">
        <v>5</v>
      </c>
      <c r="E12" s="66" t="s">
        <v>58</v>
      </c>
      <c r="F12" s="66" t="s">
        <v>56</v>
      </c>
      <c r="G12" s="66" t="s">
        <v>57</v>
      </c>
      <c r="H12" s="52" t="s">
        <v>55</v>
      </c>
      <c r="I12" s="104"/>
      <c r="J12" s="5"/>
    </row>
    <row r="13" spans="1:10" ht="15.75" x14ac:dyDescent="0.25">
      <c r="A13" s="41" t="s">
        <v>6</v>
      </c>
      <c r="B13" s="33"/>
      <c r="C13" s="57">
        <v>75</v>
      </c>
      <c r="D13" s="7">
        <v>275</v>
      </c>
      <c r="E13" s="8">
        <f>+statuspriser!D4</f>
        <v>2350</v>
      </c>
      <c r="F13" s="7"/>
      <c r="G13" s="9">
        <f>SUM(E13-((7-D13)*F13))+statuspriser!F4</f>
        <v>2350</v>
      </c>
      <c r="H13" s="53">
        <f>+C13*G13</f>
        <v>176250</v>
      </c>
      <c r="I13" s="106"/>
    </row>
    <row r="14" spans="1:10" ht="15.75" x14ac:dyDescent="0.25">
      <c r="A14" s="41" t="s">
        <v>7</v>
      </c>
      <c r="B14" s="33"/>
      <c r="C14" s="57">
        <v>25</v>
      </c>
      <c r="D14" s="7">
        <v>275</v>
      </c>
      <c r="E14" s="8">
        <f>+statuspriser!D5</f>
        <v>1380</v>
      </c>
      <c r="F14" s="7"/>
      <c r="G14" s="9">
        <f>SUM(E14-((7-D14)*F14))+statuspriser!F5</f>
        <v>1380</v>
      </c>
      <c r="H14" s="53">
        <f t="shared" ref="H14:H20" si="0">+C14*G14</f>
        <v>34500</v>
      </c>
      <c r="I14" s="106"/>
    </row>
    <row r="15" spans="1:10" ht="15.75" x14ac:dyDescent="0.25">
      <c r="A15" s="41" t="s">
        <v>8</v>
      </c>
      <c r="B15" s="33"/>
      <c r="C15" s="57">
        <v>12</v>
      </c>
      <c r="D15" s="7">
        <v>130</v>
      </c>
      <c r="E15" s="8">
        <f>+statuspriser!D6</f>
        <v>1600</v>
      </c>
      <c r="F15" s="7"/>
      <c r="G15" s="9">
        <f>SUM(E15-((7-D15)*F15))+statuspriser!F6</f>
        <v>1600</v>
      </c>
      <c r="H15" s="53">
        <f t="shared" si="0"/>
        <v>19200</v>
      </c>
      <c r="I15" s="106"/>
    </row>
    <row r="16" spans="1:10" ht="15.75" x14ac:dyDescent="0.25">
      <c r="A16" s="41" t="s">
        <v>9</v>
      </c>
      <c r="B16" s="33"/>
      <c r="C16" s="57">
        <v>2</v>
      </c>
      <c r="D16" s="7">
        <v>275</v>
      </c>
      <c r="E16" s="8">
        <f>+statuspriser!D7</f>
        <v>2350</v>
      </c>
      <c r="F16" s="7"/>
      <c r="G16" s="9">
        <f>SUM(E16-((7-D16)*F16))+statuspriser!F7</f>
        <v>2350</v>
      </c>
      <c r="H16" s="53">
        <f t="shared" si="0"/>
        <v>4700</v>
      </c>
      <c r="I16" s="106"/>
    </row>
    <row r="17" spans="1:9" ht="15.75" x14ac:dyDescent="0.25">
      <c r="A17" s="41" t="s">
        <v>43</v>
      </c>
      <c r="B17" s="33"/>
      <c r="C17" s="57">
        <v>300</v>
      </c>
      <c r="D17" s="7">
        <v>5</v>
      </c>
      <c r="E17" s="8">
        <f>+statuspriser!D8</f>
        <v>113</v>
      </c>
      <c r="F17" s="7">
        <f>+statuspriser!E8</f>
        <v>8.4</v>
      </c>
      <c r="G17" s="9">
        <f>+F17*D17+E17+statuspriser!F8</f>
        <v>155</v>
      </c>
      <c r="H17" s="53">
        <f t="shared" si="0"/>
        <v>46500</v>
      </c>
      <c r="I17" s="106"/>
    </row>
    <row r="18" spans="1:9" ht="15.75" x14ac:dyDescent="0.25">
      <c r="A18" s="41" t="s">
        <v>44</v>
      </c>
      <c r="B18" s="33"/>
      <c r="C18" s="57">
        <v>600</v>
      </c>
      <c r="D18" s="7">
        <v>20</v>
      </c>
      <c r="E18" s="8">
        <f>+statuspriser!D9</f>
        <v>113</v>
      </c>
      <c r="F18" s="7">
        <f>+statuspriser!E9</f>
        <v>8.4</v>
      </c>
      <c r="G18" s="9">
        <f>+F18*D18+E18+statuspriser!F9</f>
        <v>281</v>
      </c>
      <c r="H18" s="53">
        <f t="shared" si="0"/>
        <v>168600</v>
      </c>
      <c r="I18" s="106"/>
    </row>
    <row r="19" spans="1:9" ht="15.75" x14ac:dyDescent="0.25">
      <c r="A19" s="41" t="s">
        <v>45</v>
      </c>
      <c r="B19" s="33"/>
      <c r="C19" s="57">
        <v>300</v>
      </c>
      <c r="D19" s="7">
        <v>60</v>
      </c>
      <c r="E19" s="8">
        <f>+statuspriser!D10</f>
        <v>171</v>
      </c>
      <c r="F19" s="7">
        <f>+statuspriser!E10</f>
        <v>6.05</v>
      </c>
      <c r="G19" s="9">
        <f>+F19*D19+E19+statuspriser!F10</f>
        <v>534</v>
      </c>
      <c r="H19" s="53">
        <f t="shared" si="0"/>
        <v>160200</v>
      </c>
      <c r="I19" s="106"/>
    </row>
    <row r="20" spans="1:9" ht="16.5" thickBot="1" x14ac:dyDescent="0.3">
      <c r="A20" s="44" t="s">
        <v>46</v>
      </c>
      <c r="B20" s="45"/>
      <c r="C20" s="58">
        <v>450</v>
      </c>
      <c r="D20" s="54">
        <v>85</v>
      </c>
      <c r="E20" s="55">
        <f>+statuspriser!D11</f>
        <v>171</v>
      </c>
      <c r="F20" s="54">
        <f>+statuspriser!E11</f>
        <v>6.05</v>
      </c>
      <c r="G20" s="9">
        <f>+F20*D20+E20+statuspriser!F11</f>
        <v>685.25</v>
      </c>
      <c r="H20" s="56">
        <f t="shared" si="0"/>
        <v>308362.5</v>
      </c>
      <c r="I20" s="106"/>
    </row>
    <row r="21" spans="1:9" ht="17.25" thickTop="1" thickBot="1" x14ac:dyDescent="0.3">
      <c r="A21" s="47" t="s">
        <v>10</v>
      </c>
      <c r="B21" s="48"/>
      <c r="C21" s="49">
        <f>SUM(C13:C20)</f>
        <v>1764</v>
      </c>
      <c r="D21" s="49"/>
      <c r="E21" s="49"/>
      <c r="F21" s="49"/>
      <c r="G21" s="49"/>
      <c r="H21" s="50">
        <f>SUM(H13:H20)</f>
        <v>918312.5</v>
      </c>
      <c r="I21" s="106"/>
    </row>
    <row r="22" spans="1:9" ht="12.75" customHeight="1" thickTop="1" thickBot="1" x14ac:dyDescent="0.3">
      <c r="A22" s="109"/>
      <c r="B22" s="109"/>
      <c r="C22" s="110"/>
      <c r="D22" s="110"/>
      <c r="E22" s="110"/>
      <c r="F22" s="110"/>
      <c r="G22" s="110"/>
      <c r="H22" s="111"/>
      <c r="I22" s="106"/>
    </row>
    <row r="23" spans="1:9" ht="19.899999999999999" customHeight="1" thickBot="1" x14ac:dyDescent="0.3">
      <c r="A23" s="34" t="s">
        <v>73</v>
      </c>
      <c r="B23" s="10"/>
      <c r="C23" s="35"/>
      <c r="D23" s="36">
        <f>+C13*D13+C14*D14+C15*D15+C16*D16+C17*D17+C18*D18+C19*D19+C20*D20</f>
        <v>99360</v>
      </c>
      <c r="E23" s="3"/>
      <c r="F23" s="3"/>
      <c r="G23" s="3"/>
      <c r="H23" s="24"/>
    </row>
    <row r="24" spans="1:9" x14ac:dyDescent="0.2">
      <c r="A24" s="3"/>
      <c r="B24" s="3"/>
      <c r="C24" s="3"/>
      <c r="D24" s="3"/>
      <c r="E24" s="3"/>
      <c r="F24" s="3"/>
      <c r="G24" s="3"/>
      <c r="H24" s="3"/>
    </row>
    <row r="25" spans="1:9" x14ac:dyDescent="0.2">
      <c r="A25" s="3"/>
      <c r="B25" s="3"/>
      <c r="C25" s="3"/>
      <c r="D25" s="3"/>
      <c r="E25" s="3"/>
      <c r="F25" s="3"/>
      <c r="G25" s="3"/>
      <c r="H25" s="3"/>
    </row>
    <row r="26" spans="1:9" x14ac:dyDescent="0.2">
      <c r="A26" s="3" t="s">
        <v>75</v>
      </c>
      <c r="B26" s="3"/>
      <c r="C26" s="3"/>
      <c r="D26" s="3"/>
      <c r="E26" s="3"/>
      <c r="F26" s="3"/>
      <c r="G26" s="3"/>
      <c r="H26" s="3"/>
    </row>
    <row r="27" spans="1:9" x14ac:dyDescent="0.2">
      <c r="A27" t="s">
        <v>76</v>
      </c>
    </row>
    <row r="28" spans="1:9" x14ac:dyDescent="0.2">
      <c r="A28" s="115" t="s">
        <v>77</v>
      </c>
    </row>
  </sheetData>
  <mergeCells count="1">
    <mergeCell ref="G4:H4"/>
  </mergeCells>
  <phoneticPr fontId="0" type="noConversion"/>
  <pageMargins left="0.5" right="0.5" top="0.5" bottom="0.5" header="0" footer="0"/>
  <pageSetup paperSize="9" orientation="portrait" r:id="rId1"/>
  <headerFooter alignWithMargins="0">
    <oddFooter>&amp;L&amp;D+</oddFooter>
  </headerFooter>
  <rowBreaks count="1" manualBreakCount="1">
    <brk id="45" max="16383" man="1"/>
  </rowBreaks>
  <colBreaks count="2" manualBreakCount="2">
    <brk id="8" max="1048575" man="1"/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H33"/>
    </sheetView>
  </sheetViews>
  <sheetFormatPr defaultRowHeight="15" x14ac:dyDescent="0.2"/>
  <cols>
    <col min="3" max="3" width="11.77734375" customWidth="1"/>
  </cols>
  <sheetData>
    <row r="1" spans="1:8" ht="15.75" x14ac:dyDescent="0.25">
      <c r="A1" s="117" t="s">
        <v>82</v>
      </c>
      <c r="B1" s="118"/>
      <c r="C1" s="118"/>
      <c r="D1" s="118"/>
      <c r="E1" s="118"/>
      <c r="F1" s="118"/>
      <c r="G1" s="118"/>
      <c r="H1" s="118"/>
    </row>
    <row r="2" spans="1:8" x14ac:dyDescent="0.2">
      <c r="A2" s="119" t="s">
        <v>105</v>
      </c>
      <c r="B2" s="120"/>
      <c r="C2" s="120"/>
      <c r="D2" s="120" t="s">
        <v>83</v>
      </c>
      <c r="E2" s="120"/>
      <c r="F2" s="121"/>
      <c r="G2" s="118"/>
      <c r="H2" s="118"/>
    </row>
    <row r="3" spans="1:8" x14ac:dyDescent="0.2">
      <c r="A3" s="122" t="s">
        <v>84</v>
      </c>
      <c r="B3" s="123"/>
      <c r="C3" s="123"/>
      <c r="D3" s="123"/>
      <c r="E3" s="123"/>
      <c r="F3" s="124"/>
      <c r="G3" s="118"/>
      <c r="H3" s="118"/>
    </row>
    <row r="4" spans="1:8" x14ac:dyDescent="0.2">
      <c r="A4" s="118"/>
      <c r="B4" s="118"/>
      <c r="C4" s="118"/>
      <c r="D4" s="118"/>
      <c r="E4" s="118"/>
      <c r="F4" s="118"/>
      <c r="G4" s="118"/>
      <c r="H4" s="118"/>
    </row>
    <row r="5" spans="1:8" x14ac:dyDescent="0.2">
      <c r="A5" s="118"/>
      <c r="B5" s="118"/>
      <c r="C5" s="118"/>
      <c r="D5" s="125" t="s">
        <v>85</v>
      </c>
      <c r="E5" s="125" t="s">
        <v>86</v>
      </c>
      <c r="F5" s="125" t="s">
        <v>87</v>
      </c>
      <c r="G5" s="125" t="s">
        <v>88</v>
      </c>
      <c r="H5" s="125" t="s">
        <v>89</v>
      </c>
    </row>
    <row r="6" spans="1:8" x14ac:dyDescent="0.2">
      <c r="A6" s="119" t="s">
        <v>106</v>
      </c>
      <c r="B6" s="120"/>
      <c r="C6" s="121"/>
      <c r="D6" s="126"/>
      <c r="E6" s="127"/>
      <c r="F6" s="128">
        <f t="shared" ref="F6:F30" si="0">SUM(D6*E6)</f>
        <v>0</v>
      </c>
      <c r="G6" s="127"/>
      <c r="H6" s="128">
        <f t="shared" ref="H6:H30" si="1">SUM(F6-G6)</f>
        <v>0</v>
      </c>
    </row>
    <row r="7" spans="1:8" x14ac:dyDescent="0.2">
      <c r="A7" s="129" t="s">
        <v>107</v>
      </c>
      <c r="B7" s="118"/>
      <c r="C7" s="130"/>
      <c r="D7" s="131"/>
      <c r="E7" s="132"/>
      <c r="F7" s="133">
        <f t="shared" si="0"/>
        <v>0</v>
      </c>
      <c r="G7" s="132"/>
      <c r="H7" s="128">
        <f t="shared" si="1"/>
        <v>0</v>
      </c>
    </row>
    <row r="8" spans="1:8" x14ac:dyDescent="0.2">
      <c r="A8" s="129" t="s">
        <v>108</v>
      </c>
      <c r="B8" s="118"/>
      <c r="C8" s="130"/>
      <c r="D8" s="131"/>
      <c r="E8" s="132"/>
      <c r="F8" s="133">
        <f t="shared" si="0"/>
        <v>0</v>
      </c>
      <c r="G8" s="132"/>
      <c r="H8" s="128">
        <f t="shared" si="1"/>
        <v>0</v>
      </c>
    </row>
    <row r="9" spans="1:8" x14ac:dyDescent="0.2">
      <c r="A9" s="129" t="s">
        <v>109</v>
      </c>
      <c r="B9" s="118"/>
      <c r="C9" s="130"/>
      <c r="D9" s="131"/>
      <c r="E9" s="132"/>
      <c r="F9" s="133"/>
      <c r="G9" s="132"/>
      <c r="H9" s="128"/>
    </row>
    <row r="10" spans="1:8" x14ac:dyDescent="0.2">
      <c r="A10" s="129" t="s">
        <v>110</v>
      </c>
      <c r="B10" s="118"/>
      <c r="C10" s="130"/>
      <c r="D10" s="131"/>
      <c r="E10" s="132"/>
      <c r="F10" s="133">
        <f t="shared" si="0"/>
        <v>0</v>
      </c>
      <c r="G10" s="132"/>
      <c r="H10" s="128">
        <f t="shared" si="1"/>
        <v>0</v>
      </c>
    </row>
    <row r="11" spans="1:8" x14ac:dyDescent="0.2">
      <c r="A11" s="129" t="s">
        <v>111</v>
      </c>
      <c r="B11" s="118"/>
      <c r="C11" s="130"/>
      <c r="D11" s="131"/>
      <c r="E11" s="132"/>
      <c r="F11" s="133">
        <f t="shared" si="0"/>
        <v>0</v>
      </c>
      <c r="G11" s="132"/>
      <c r="H11" s="128">
        <f t="shared" si="1"/>
        <v>0</v>
      </c>
    </row>
    <row r="12" spans="1:8" x14ac:dyDescent="0.2">
      <c r="A12" s="129" t="s">
        <v>112</v>
      </c>
      <c r="B12" s="118"/>
      <c r="C12" s="130"/>
      <c r="D12" s="131"/>
      <c r="E12" s="132"/>
      <c r="F12" s="133">
        <f t="shared" si="0"/>
        <v>0</v>
      </c>
      <c r="G12" s="132"/>
      <c r="H12" s="128">
        <f t="shared" si="1"/>
        <v>0</v>
      </c>
    </row>
    <row r="13" spans="1:8" x14ac:dyDescent="0.2">
      <c r="A13" s="129" t="s">
        <v>109</v>
      </c>
      <c r="B13" s="118"/>
      <c r="C13" s="130"/>
      <c r="D13" s="131"/>
      <c r="E13" s="132"/>
      <c r="F13" s="133"/>
      <c r="G13" s="132"/>
      <c r="H13" s="128"/>
    </row>
    <row r="14" spans="1:8" x14ac:dyDescent="0.2">
      <c r="A14" s="129" t="s">
        <v>113</v>
      </c>
      <c r="B14" s="118"/>
      <c r="C14" s="130"/>
      <c r="D14" s="131"/>
      <c r="E14" s="132">
        <v>25000</v>
      </c>
      <c r="F14" s="133">
        <f t="shared" si="0"/>
        <v>0</v>
      </c>
      <c r="G14" s="132"/>
      <c r="H14" s="128">
        <f t="shared" si="1"/>
        <v>0</v>
      </c>
    </row>
    <row r="15" spans="1:8" x14ac:dyDescent="0.2">
      <c r="A15" s="129" t="s">
        <v>90</v>
      </c>
      <c r="B15" s="118"/>
      <c r="C15" s="130"/>
      <c r="D15" s="131"/>
      <c r="E15" s="132">
        <v>200</v>
      </c>
      <c r="F15" s="133">
        <f t="shared" si="0"/>
        <v>0</v>
      </c>
      <c r="G15" s="132"/>
      <c r="H15" s="128">
        <f t="shared" si="1"/>
        <v>0</v>
      </c>
    </row>
    <row r="16" spans="1:8" x14ac:dyDescent="0.2">
      <c r="A16" s="129" t="s">
        <v>91</v>
      </c>
      <c r="B16" s="118"/>
      <c r="C16" s="130"/>
      <c r="D16" s="131"/>
      <c r="E16" s="132">
        <v>3</v>
      </c>
      <c r="F16" s="133">
        <f t="shared" si="0"/>
        <v>0</v>
      </c>
      <c r="G16" s="132"/>
      <c r="H16" s="128">
        <f t="shared" si="1"/>
        <v>0</v>
      </c>
    </row>
    <row r="17" spans="1:8" x14ac:dyDescent="0.2">
      <c r="A17" s="129" t="s">
        <v>92</v>
      </c>
      <c r="B17" s="118"/>
      <c r="C17" s="130"/>
      <c r="D17" s="131"/>
      <c r="E17" s="132">
        <v>5534</v>
      </c>
      <c r="F17" s="133">
        <f t="shared" si="0"/>
        <v>0</v>
      </c>
      <c r="G17" s="132"/>
      <c r="H17" s="128">
        <f t="shared" si="1"/>
        <v>0</v>
      </c>
    </row>
    <row r="18" spans="1:8" x14ac:dyDescent="0.2">
      <c r="A18" s="129" t="s">
        <v>93</v>
      </c>
      <c r="B18" s="118"/>
      <c r="C18" s="130"/>
      <c r="D18" s="131"/>
      <c r="E18" s="134">
        <v>0.9</v>
      </c>
      <c r="F18" s="133">
        <f t="shared" si="0"/>
        <v>0</v>
      </c>
      <c r="G18" s="132"/>
      <c r="H18" s="128">
        <f t="shared" si="1"/>
        <v>0</v>
      </c>
    </row>
    <row r="19" spans="1:8" x14ac:dyDescent="0.2">
      <c r="A19" s="129" t="s">
        <v>94</v>
      </c>
      <c r="B19" s="118"/>
      <c r="C19" s="130"/>
      <c r="D19" s="131"/>
      <c r="E19" s="134">
        <v>0.95</v>
      </c>
      <c r="F19" s="133">
        <f t="shared" si="0"/>
        <v>0</v>
      </c>
      <c r="G19" s="132"/>
      <c r="H19" s="128">
        <f t="shared" si="1"/>
        <v>0</v>
      </c>
    </row>
    <row r="20" spans="1:8" x14ac:dyDescent="0.2">
      <c r="A20" s="129" t="s">
        <v>95</v>
      </c>
      <c r="B20" s="118"/>
      <c r="C20" s="130"/>
      <c r="D20" s="131"/>
      <c r="E20" s="134">
        <v>1.2</v>
      </c>
      <c r="F20" s="133">
        <f t="shared" si="0"/>
        <v>0</v>
      </c>
      <c r="G20" s="132"/>
      <c r="H20" s="128">
        <f t="shared" si="1"/>
        <v>0</v>
      </c>
    </row>
    <row r="21" spans="1:8" x14ac:dyDescent="0.2">
      <c r="A21" s="129" t="s">
        <v>96</v>
      </c>
      <c r="B21" s="118"/>
      <c r="C21" s="130"/>
      <c r="D21" s="131"/>
      <c r="E21" s="134">
        <v>0.9</v>
      </c>
      <c r="F21" s="133">
        <f t="shared" si="0"/>
        <v>0</v>
      </c>
      <c r="G21" s="132"/>
      <c r="H21" s="128">
        <f t="shared" si="1"/>
        <v>0</v>
      </c>
    </row>
    <row r="22" spans="1:8" x14ac:dyDescent="0.2">
      <c r="A22" s="129" t="s">
        <v>97</v>
      </c>
      <c r="B22" s="118"/>
      <c r="C22" s="130"/>
      <c r="D22" s="131"/>
      <c r="E22" s="132">
        <v>43407</v>
      </c>
      <c r="F22" s="133">
        <f t="shared" si="0"/>
        <v>0</v>
      </c>
      <c r="G22" s="132"/>
      <c r="H22" s="128">
        <f t="shared" si="1"/>
        <v>0</v>
      </c>
    </row>
    <row r="23" spans="1:8" x14ac:dyDescent="0.2">
      <c r="A23" s="129" t="s">
        <v>90</v>
      </c>
      <c r="B23" s="118"/>
      <c r="C23" s="130"/>
      <c r="D23" s="131"/>
      <c r="E23" s="132">
        <v>200</v>
      </c>
      <c r="F23" s="133">
        <f t="shared" si="0"/>
        <v>0</v>
      </c>
      <c r="G23" s="132"/>
      <c r="H23" s="128">
        <f t="shared" si="1"/>
        <v>0</v>
      </c>
    </row>
    <row r="24" spans="1:8" x14ac:dyDescent="0.2">
      <c r="A24" s="129" t="s">
        <v>98</v>
      </c>
      <c r="B24" s="118"/>
      <c r="C24" s="130"/>
      <c r="D24" s="131"/>
      <c r="E24" s="132">
        <v>15000</v>
      </c>
      <c r="F24" s="133">
        <f t="shared" si="0"/>
        <v>0</v>
      </c>
      <c r="G24" s="132"/>
      <c r="H24" s="128">
        <f t="shared" si="1"/>
        <v>0</v>
      </c>
    </row>
    <row r="25" spans="1:8" x14ac:dyDescent="0.2">
      <c r="A25" s="129" t="s">
        <v>99</v>
      </c>
      <c r="B25" s="118"/>
      <c r="C25" s="130"/>
      <c r="D25" s="131"/>
      <c r="E25" s="132">
        <v>100000</v>
      </c>
      <c r="F25" s="133">
        <f t="shared" si="0"/>
        <v>0</v>
      </c>
      <c r="G25" s="132"/>
      <c r="H25" s="128">
        <f t="shared" si="1"/>
        <v>0</v>
      </c>
    </row>
    <row r="26" spans="1:8" x14ac:dyDescent="0.2">
      <c r="A26" s="129" t="s">
        <v>100</v>
      </c>
      <c r="B26" s="118"/>
      <c r="C26" s="130"/>
      <c r="D26" s="131"/>
      <c r="E26" s="132">
        <v>25000</v>
      </c>
      <c r="F26" s="133">
        <f t="shared" si="0"/>
        <v>0</v>
      </c>
      <c r="G26" s="132"/>
      <c r="H26" s="128">
        <f t="shared" si="1"/>
        <v>0</v>
      </c>
    </row>
    <row r="27" spans="1:8" x14ac:dyDescent="0.2">
      <c r="A27" s="129" t="s">
        <v>101</v>
      </c>
      <c r="B27" s="118"/>
      <c r="C27" s="130"/>
      <c r="D27" s="131"/>
      <c r="E27" s="132">
        <v>540</v>
      </c>
      <c r="F27" s="133">
        <f t="shared" si="0"/>
        <v>0</v>
      </c>
      <c r="G27" s="132"/>
      <c r="H27" s="128">
        <f t="shared" si="1"/>
        <v>0</v>
      </c>
    </row>
    <row r="28" spans="1:8" x14ac:dyDescent="0.2">
      <c r="A28" s="129" t="s">
        <v>102</v>
      </c>
      <c r="B28" s="118"/>
      <c r="C28" s="130"/>
      <c r="D28" s="131"/>
      <c r="E28" s="132">
        <v>540</v>
      </c>
      <c r="F28" s="133">
        <f t="shared" si="0"/>
        <v>0</v>
      </c>
      <c r="G28" s="132"/>
      <c r="H28" s="128">
        <f t="shared" si="1"/>
        <v>0</v>
      </c>
    </row>
    <row r="29" spans="1:8" x14ac:dyDescent="0.2">
      <c r="A29" s="129" t="s">
        <v>103</v>
      </c>
      <c r="B29" s="118"/>
      <c r="C29" s="130"/>
      <c r="D29" s="131"/>
      <c r="E29" s="132">
        <v>1000</v>
      </c>
      <c r="F29" s="133">
        <f t="shared" si="0"/>
        <v>0</v>
      </c>
      <c r="G29" s="132"/>
      <c r="H29" s="128">
        <f t="shared" si="1"/>
        <v>0</v>
      </c>
    </row>
    <row r="30" spans="1:8" x14ac:dyDescent="0.2">
      <c r="A30" s="122" t="s">
        <v>104</v>
      </c>
      <c r="B30" s="123"/>
      <c r="C30" s="124"/>
      <c r="D30" s="135"/>
      <c r="E30" s="135">
        <v>5000</v>
      </c>
      <c r="F30" s="136">
        <f t="shared" si="0"/>
        <v>0</v>
      </c>
      <c r="G30" s="132"/>
      <c r="H30" s="128">
        <f t="shared" si="1"/>
        <v>0</v>
      </c>
    </row>
    <row r="31" spans="1:8" ht="15.75" x14ac:dyDescent="0.25">
      <c r="A31" s="137" t="s">
        <v>10</v>
      </c>
      <c r="B31" s="138"/>
      <c r="C31" s="138"/>
      <c r="D31" s="138"/>
      <c r="E31" s="138"/>
      <c r="F31" s="139">
        <f>SUM(F6:F30)</f>
        <v>0</v>
      </c>
      <c r="G31" s="139">
        <f>SUM(G6:G30)</f>
        <v>0</v>
      </c>
      <c r="H31" s="139">
        <f>SUM(H6:H30)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K32" sqref="K32"/>
    </sheetView>
  </sheetViews>
  <sheetFormatPr defaultRowHeight="15" x14ac:dyDescent="0.2"/>
  <cols>
    <col min="3" max="3" width="10.109375" customWidth="1"/>
  </cols>
  <sheetData>
    <row r="1" spans="1:6" ht="15.75" thickBot="1" x14ac:dyDescent="0.25"/>
    <row r="2" spans="1:6" ht="15.75" x14ac:dyDescent="0.25">
      <c r="A2" s="164" t="s">
        <v>188</v>
      </c>
      <c r="B2" s="27"/>
      <c r="C2" s="112"/>
      <c r="D2" s="168" t="s">
        <v>42</v>
      </c>
      <c r="E2" s="170" t="s">
        <v>2</v>
      </c>
      <c r="F2" s="172" t="s">
        <v>53</v>
      </c>
    </row>
    <row r="3" spans="1:6" ht="15.75" thickBot="1" x14ac:dyDescent="0.25">
      <c r="A3" s="28"/>
      <c r="B3" s="29"/>
      <c r="C3" s="30"/>
      <c r="D3" s="169"/>
      <c r="E3" s="171"/>
      <c r="F3" s="173"/>
    </row>
    <row r="4" spans="1:6" ht="15.75" x14ac:dyDescent="0.25">
      <c r="A4" s="26" t="s">
        <v>37</v>
      </c>
      <c r="B4" s="27"/>
      <c r="C4" s="27"/>
      <c r="D4" s="59">
        <v>2350</v>
      </c>
      <c r="E4" s="60"/>
      <c r="F4" s="61"/>
    </row>
    <row r="5" spans="1:6" ht="15.75" x14ac:dyDescent="0.25">
      <c r="A5" s="31" t="s">
        <v>38</v>
      </c>
      <c r="B5" s="32"/>
      <c r="C5" s="32"/>
      <c r="D5" s="59">
        <v>1380</v>
      </c>
      <c r="E5" s="60"/>
      <c r="F5" s="61"/>
    </row>
    <row r="6" spans="1:6" ht="15.75" x14ac:dyDescent="0.25">
      <c r="A6" s="31" t="s">
        <v>39</v>
      </c>
      <c r="B6" s="32"/>
      <c r="C6" s="32"/>
      <c r="D6" s="59">
        <v>1600</v>
      </c>
      <c r="E6" s="60"/>
      <c r="F6" s="61"/>
    </row>
    <row r="7" spans="1:6" ht="15.75" x14ac:dyDescent="0.25">
      <c r="A7" s="31" t="s">
        <v>9</v>
      </c>
      <c r="B7" s="32"/>
      <c r="C7" s="32"/>
      <c r="D7" s="59">
        <f>+D4</f>
        <v>2350</v>
      </c>
      <c r="E7" s="60"/>
      <c r="F7" s="61"/>
    </row>
    <row r="8" spans="1:6" ht="15.75" x14ac:dyDescent="0.25">
      <c r="A8" s="31" t="s">
        <v>59</v>
      </c>
      <c r="B8" s="32"/>
      <c r="C8" s="32"/>
      <c r="D8" s="59">
        <v>113</v>
      </c>
      <c r="E8" s="60">
        <v>8.4</v>
      </c>
      <c r="F8" s="61">
        <v>0</v>
      </c>
    </row>
    <row r="9" spans="1:6" ht="15.75" x14ac:dyDescent="0.25">
      <c r="A9" s="31" t="s">
        <v>60</v>
      </c>
      <c r="B9" s="32"/>
      <c r="C9" s="32"/>
      <c r="D9" s="59">
        <v>113</v>
      </c>
      <c r="E9" s="60">
        <v>8.4</v>
      </c>
      <c r="F9" s="61">
        <v>0</v>
      </c>
    </row>
    <row r="10" spans="1:6" ht="15.75" x14ac:dyDescent="0.25">
      <c r="A10" s="31" t="s">
        <v>41</v>
      </c>
      <c r="B10" s="32"/>
      <c r="C10" s="32"/>
      <c r="D10" s="59">
        <v>171</v>
      </c>
      <c r="E10" s="60">
        <v>6.05</v>
      </c>
      <c r="F10" s="61">
        <v>0</v>
      </c>
    </row>
    <row r="11" spans="1:6" ht="16.5" thickBot="1" x14ac:dyDescent="0.3">
      <c r="A11" s="28" t="s">
        <v>40</v>
      </c>
      <c r="B11" s="29"/>
      <c r="C11" s="29"/>
      <c r="D11" s="62">
        <f>+D10</f>
        <v>171</v>
      </c>
      <c r="E11" s="63">
        <v>6.05</v>
      </c>
      <c r="F11" s="64">
        <v>0</v>
      </c>
    </row>
    <row r="12" spans="1:6" x14ac:dyDescent="0.2">
      <c r="A12" s="37" t="s">
        <v>74</v>
      </c>
    </row>
    <row r="21" spans="1:9" x14ac:dyDescent="0.2">
      <c r="A21" t="s">
        <v>71</v>
      </c>
      <c r="D21" s="116" t="s">
        <v>114</v>
      </c>
    </row>
    <row r="22" spans="1:9" x14ac:dyDescent="0.2">
      <c r="A22" s="165" t="s">
        <v>189</v>
      </c>
    </row>
    <row r="23" spans="1:9" x14ac:dyDescent="0.2">
      <c r="B23" s="174"/>
      <c r="C23" s="175"/>
      <c r="D23" s="175"/>
      <c r="E23" s="175"/>
      <c r="F23" s="175"/>
      <c r="G23" s="175"/>
      <c r="H23" s="175"/>
      <c r="I23" s="175"/>
    </row>
  </sheetData>
  <mergeCells count="4">
    <mergeCell ref="D2:D3"/>
    <mergeCell ref="E2:E3"/>
    <mergeCell ref="F2:F3"/>
    <mergeCell ref="B23:I23"/>
  </mergeCells>
  <phoneticPr fontId="0" type="noConversion"/>
  <hyperlinks>
    <hyperlink ref="D21" r:id="rId1"/>
  </hyperlinks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44"/>
  <sheetViews>
    <sheetView defaultGridColor="0" topLeftCell="A12" colorId="22" zoomScale="87" workbookViewId="0">
      <selection activeCell="A27" sqref="A27"/>
    </sheetView>
  </sheetViews>
  <sheetFormatPr defaultColWidth="9.6640625" defaultRowHeight="15" x14ac:dyDescent="0.2"/>
  <cols>
    <col min="1" max="1" width="11.5546875" customWidth="1"/>
    <col min="2" max="2" width="9.33203125" customWidth="1"/>
    <col min="3" max="3" width="11.109375" customWidth="1"/>
    <col min="4" max="4" width="9.88671875" customWidth="1"/>
    <col min="5" max="5" width="9.6640625" customWidth="1"/>
    <col min="6" max="7" width="8.6640625" customWidth="1"/>
    <col min="8" max="8" width="10.6640625" customWidth="1"/>
    <col min="9" max="9" width="2.6640625" customWidth="1"/>
  </cols>
  <sheetData>
    <row r="1" spans="1:9" ht="16.5" thickBot="1" x14ac:dyDescent="0.3">
      <c r="A1" s="11" t="str">
        <f>+besætningsværdi!A2</f>
        <v>Kompensation ved udsætning af besætning</v>
      </c>
      <c r="B1" s="3"/>
      <c r="C1" s="3"/>
      <c r="D1" s="3"/>
      <c r="E1" s="3"/>
      <c r="F1" s="3"/>
      <c r="G1" s="3"/>
      <c r="H1" s="3"/>
      <c r="I1" s="106"/>
    </row>
    <row r="2" spans="1:9" x14ac:dyDescent="0.2">
      <c r="A2" s="67" t="str">
        <f>+besætningsværdi!A4</f>
        <v>Gdr. Ejer</v>
      </c>
      <c r="B2" s="4">
        <f>+besætningsværdi!C4</f>
        <v>0</v>
      </c>
      <c r="C2" s="4"/>
      <c r="D2" s="4"/>
      <c r="E2" s="4"/>
      <c r="F2" s="4"/>
      <c r="G2" s="4"/>
      <c r="H2" s="14"/>
      <c r="I2" s="106"/>
    </row>
    <row r="3" spans="1:9" x14ac:dyDescent="0.2">
      <c r="A3" s="68" t="str">
        <f>+besætningsværdi!A5</f>
        <v>Adresse</v>
      </c>
      <c r="B3" s="33">
        <f>+besætningsværdi!C5</f>
        <v>0</v>
      </c>
      <c r="C3" s="33"/>
      <c r="D3" s="33"/>
      <c r="E3" s="33"/>
      <c r="F3" s="33"/>
      <c r="G3" s="33"/>
      <c r="H3" s="69"/>
      <c r="I3" s="106"/>
    </row>
    <row r="4" spans="1:9" x14ac:dyDescent="0.2">
      <c r="A4" s="70" t="s">
        <v>34</v>
      </c>
      <c r="B4" s="33">
        <f>+besætningsværdi!C6</f>
        <v>0</v>
      </c>
      <c r="C4" s="33"/>
      <c r="D4" s="33"/>
      <c r="E4" s="33"/>
      <c r="F4" s="33"/>
      <c r="G4" s="33"/>
      <c r="H4" s="69"/>
      <c r="I4" s="106"/>
    </row>
    <row r="5" spans="1:9" ht="15.75" thickBot="1" x14ac:dyDescent="0.25">
      <c r="A5" s="6" t="s">
        <v>34</v>
      </c>
      <c r="B5" s="33">
        <f>+besætningsværdi!C7</f>
        <v>0</v>
      </c>
      <c r="C5" s="33"/>
      <c r="D5" s="33"/>
      <c r="E5" s="33"/>
      <c r="F5" s="33"/>
      <c r="G5" s="33"/>
      <c r="H5" s="69"/>
      <c r="I5" s="106"/>
    </row>
    <row r="6" spans="1:9" ht="15.75" thickTop="1" x14ac:dyDescent="0.2">
      <c r="A6" s="71"/>
      <c r="B6" s="72"/>
      <c r="C6" s="72"/>
      <c r="D6" s="39"/>
      <c r="E6" s="39"/>
      <c r="F6" s="39"/>
      <c r="G6" s="39"/>
      <c r="H6" s="73"/>
      <c r="I6" s="106"/>
    </row>
    <row r="7" spans="1:9" x14ac:dyDescent="0.2">
      <c r="A7" s="74" t="str">
        <f>+besætningsværdi!A8</f>
        <v>Chr. Nr.</v>
      </c>
      <c r="B7" s="32"/>
      <c r="C7" s="32" t="str">
        <f>+besætningsværdi!C8</f>
        <v>0-00000</v>
      </c>
      <c r="D7" s="33"/>
      <c r="E7" s="33"/>
      <c r="F7" s="33"/>
      <c r="G7" s="33"/>
      <c r="H7" s="42"/>
      <c r="I7" s="106"/>
    </row>
    <row r="8" spans="1:9" x14ac:dyDescent="0.2">
      <c r="A8" s="41" t="str">
        <f>besætningsværdi!A9</f>
        <v>Bank, kontonr.</v>
      </c>
      <c r="B8" s="33"/>
      <c r="C8" s="33" t="str">
        <f>+besætningsværdi!C9</f>
        <v>0000-000000</v>
      </c>
      <c r="D8" s="33"/>
      <c r="E8" s="33"/>
      <c r="F8" s="33"/>
      <c r="G8" s="33"/>
      <c r="H8" s="42"/>
      <c r="I8" s="106"/>
    </row>
    <row r="9" spans="1:9" ht="15.75" thickBot="1" x14ac:dyDescent="0.25">
      <c r="A9" s="44" t="str">
        <f>besætningsværdi!A10</f>
        <v>Telefonnr.</v>
      </c>
      <c r="B9" s="45"/>
      <c r="C9" s="45">
        <f>+besætningsværdi!C10</f>
        <v>0</v>
      </c>
      <c r="D9" s="45"/>
      <c r="E9" s="45"/>
      <c r="F9" s="45"/>
      <c r="G9" s="45"/>
      <c r="H9" s="46"/>
      <c r="I9" s="106"/>
    </row>
    <row r="10" spans="1:9" ht="15.75" thickTop="1" x14ac:dyDescent="0.2">
      <c r="A10" s="38" t="s">
        <v>11</v>
      </c>
      <c r="B10" s="39"/>
      <c r="C10" s="39">
        <v>11.4</v>
      </c>
      <c r="D10" s="39" t="s">
        <v>3</v>
      </c>
      <c r="E10" s="39"/>
      <c r="F10" s="39">
        <v>0.85</v>
      </c>
      <c r="G10" s="39"/>
      <c r="H10" s="73"/>
      <c r="I10" s="106"/>
    </row>
    <row r="11" spans="1:9" ht="15.75" thickBot="1" x14ac:dyDescent="0.25">
      <c r="A11" s="41" t="s">
        <v>1</v>
      </c>
      <c r="B11" s="33"/>
      <c r="C11" s="33">
        <v>384</v>
      </c>
      <c r="D11" s="33" t="s">
        <v>54</v>
      </c>
      <c r="E11" s="33"/>
      <c r="F11" s="33"/>
      <c r="G11" s="33"/>
      <c r="H11" s="42"/>
      <c r="I11" s="106"/>
    </row>
    <row r="12" spans="1:9" ht="16.5" thickTop="1" x14ac:dyDescent="0.25">
      <c r="A12" s="75" t="s">
        <v>12</v>
      </c>
      <c r="B12" s="76"/>
      <c r="C12" s="39"/>
      <c r="D12" s="39"/>
      <c r="E12" s="39"/>
      <c r="F12" s="39" t="s">
        <v>13</v>
      </c>
      <c r="G12" s="39"/>
      <c r="H12" s="73"/>
      <c r="I12" s="106"/>
    </row>
    <row r="13" spans="1:9" x14ac:dyDescent="0.2">
      <c r="A13" s="77" t="s">
        <v>14</v>
      </c>
      <c r="B13" s="1" t="s">
        <v>36</v>
      </c>
      <c r="C13" s="1" t="s">
        <v>15</v>
      </c>
      <c r="D13" s="1" t="s">
        <v>62</v>
      </c>
      <c r="E13" s="1"/>
      <c r="F13" s="1"/>
      <c r="G13" s="1"/>
      <c r="H13" s="78"/>
      <c r="I13" s="106"/>
    </row>
    <row r="14" spans="1:9" ht="15.75" thickBot="1" x14ac:dyDescent="0.25">
      <c r="A14" s="44">
        <v>100</v>
      </c>
      <c r="B14" s="45">
        <v>28.8</v>
      </c>
      <c r="C14" s="45">
        <v>30</v>
      </c>
      <c r="D14" s="45">
        <v>12</v>
      </c>
      <c r="E14" s="45"/>
      <c r="F14" s="45"/>
      <c r="G14" s="45"/>
      <c r="H14" s="46"/>
      <c r="I14" s="106"/>
    </row>
    <row r="15" spans="1:9" ht="15.75" thickTop="1" x14ac:dyDescent="0.2">
      <c r="A15" s="38"/>
      <c r="B15" s="39"/>
      <c r="C15" s="39"/>
      <c r="D15" s="39"/>
      <c r="E15" s="39"/>
      <c r="F15" s="39"/>
      <c r="G15" s="39"/>
      <c r="H15" s="79" t="s">
        <v>16</v>
      </c>
      <c r="I15" s="106"/>
    </row>
    <row r="16" spans="1:9" ht="15.75" x14ac:dyDescent="0.25">
      <c r="A16" s="80" t="s">
        <v>17</v>
      </c>
      <c r="B16" s="33"/>
      <c r="C16" s="33"/>
      <c r="D16" s="33"/>
      <c r="E16" s="33"/>
      <c r="F16" s="33"/>
      <c r="G16" s="33"/>
      <c r="H16" s="42"/>
      <c r="I16" s="106"/>
    </row>
    <row r="17" spans="1:9" ht="15.75" thickBot="1" x14ac:dyDescent="0.25">
      <c r="A17" s="41" t="s">
        <v>33</v>
      </c>
      <c r="B17" s="33"/>
      <c r="C17" s="33"/>
      <c r="D17" s="33"/>
      <c r="E17" s="33"/>
      <c r="F17" s="33"/>
      <c r="G17" s="33"/>
      <c r="H17" s="81">
        <f>+A14*B14*C11*D14/52</f>
        <v>255212.30769230769</v>
      </c>
      <c r="I17" s="106"/>
    </row>
    <row r="18" spans="1:9" ht="17.25" thickTop="1" thickBot="1" x14ac:dyDescent="0.3">
      <c r="A18" s="75" t="s">
        <v>18</v>
      </c>
      <c r="B18" s="39"/>
      <c r="C18" s="39"/>
      <c r="D18" s="39"/>
      <c r="E18" s="39"/>
      <c r="F18" s="39"/>
      <c r="G18" s="39"/>
      <c r="H18" s="96"/>
      <c r="I18" s="106"/>
    </row>
    <row r="19" spans="1:9" ht="15.75" thickBot="1" x14ac:dyDescent="0.25">
      <c r="A19" s="41" t="s">
        <v>19</v>
      </c>
      <c r="B19" s="33" t="s">
        <v>63</v>
      </c>
      <c r="C19" s="15">
        <v>1538</v>
      </c>
      <c r="D19" s="33" t="s">
        <v>64</v>
      </c>
      <c r="E19" s="15">
        <v>2.15</v>
      </c>
      <c r="F19" s="33"/>
      <c r="G19" s="33"/>
      <c r="H19" s="81">
        <f>+$A$14*C19*E19*D14/52</f>
        <v>76308.461538461532</v>
      </c>
      <c r="I19" s="106"/>
    </row>
    <row r="20" spans="1:9" ht="15.75" thickBot="1" x14ac:dyDescent="0.25">
      <c r="A20" s="41" t="s">
        <v>20</v>
      </c>
      <c r="B20" s="33" t="s">
        <v>63</v>
      </c>
      <c r="C20" s="15"/>
      <c r="D20" s="33" t="s">
        <v>64</v>
      </c>
      <c r="E20" s="15"/>
      <c r="F20" s="33"/>
      <c r="G20" s="33"/>
      <c r="H20" s="81">
        <f>+$A$14*C20*E20*D14/52</f>
        <v>0</v>
      </c>
      <c r="I20" s="106"/>
    </row>
    <row r="21" spans="1:9" ht="15.75" thickBot="1" x14ac:dyDescent="0.25">
      <c r="A21" s="41" t="s">
        <v>21</v>
      </c>
      <c r="B21" s="33" t="s">
        <v>63</v>
      </c>
      <c r="C21" s="15"/>
      <c r="D21" s="33" t="s">
        <v>64</v>
      </c>
      <c r="E21" s="15"/>
      <c r="F21" s="33"/>
      <c r="G21" s="33"/>
      <c r="H21" s="81">
        <f>+$A$14*$B$14*C21*E21*D14/52</f>
        <v>0</v>
      </c>
      <c r="I21" s="106"/>
    </row>
    <row r="22" spans="1:9" ht="15.75" thickBot="1" x14ac:dyDescent="0.25">
      <c r="A22" s="41" t="s">
        <v>22</v>
      </c>
      <c r="B22" s="33" t="s">
        <v>63</v>
      </c>
      <c r="C22" s="15"/>
      <c r="D22" s="33" t="s">
        <v>64</v>
      </c>
      <c r="E22" s="15"/>
      <c r="F22" s="33"/>
      <c r="G22" s="33"/>
      <c r="H22" s="81">
        <f>+$A$14*$B$14*C22*E22*D14/52</f>
        <v>0</v>
      </c>
      <c r="I22" s="106"/>
    </row>
    <row r="23" spans="1:9" ht="15.75" thickBot="1" x14ac:dyDescent="0.25">
      <c r="A23" s="41" t="s">
        <v>23</v>
      </c>
      <c r="B23" s="33" t="s">
        <v>63</v>
      </c>
      <c r="C23" s="15">
        <v>45</v>
      </c>
      <c r="D23" s="33" t="s">
        <v>64</v>
      </c>
      <c r="E23" s="15">
        <v>2.74</v>
      </c>
      <c r="F23" s="33"/>
      <c r="G23" s="33"/>
      <c r="H23" s="81">
        <f>+$A$14*$B$14*C23*E23*D14/52</f>
        <v>81947.076923076922</v>
      </c>
      <c r="I23" s="106"/>
    </row>
    <row r="24" spans="1:9" ht="15.75" thickBot="1" x14ac:dyDescent="0.25">
      <c r="A24" s="44" t="s">
        <v>65</v>
      </c>
      <c r="B24" s="45" t="s">
        <v>63</v>
      </c>
      <c r="C24" s="97"/>
      <c r="D24" s="45" t="s">
        <v>64</v>
      </c>
      <c r="E24" s="97"/>
      <c r="F24" s="45"/>
      <c r="G24" s="45"/>
      <c r="H24" s="98">
        <f>+$A$14*$B$14*C24*E24*D14/52</f>
        <v>0</v>
      </c>
      <c r="I24" s="106"/>
    </row>
    <row r="25" spans="1:9" ht="17.25" thickTop="1" thickBot="1" x14ac:dyDescent="0.3">
      <c r="A25" s="89" t="s">
        <v>24</v>
      </c>
      <c r="B25" s="82"/>
      <c r="C25" s="82"/>
      <c r="D25" s="82"/>
      <c r="E25" s="82"/>
      <c r="F25" s="82"/>
      <c r="G25" s="82"/>
      <c r="H25" s="95">
        <f>+H17-H19-H20-H21-H22-H23-H24</f>
        <v>96956.769230769234</v>
      </c>
      <c r="I25" s="106"/>
    </row>
    <row r="26" spans="1:9" ht="16.5" thickTop="1" thickBot="1" x14ac:dyDescent="0.25">
      <c r="A26" s="104"/>
      <c r="B26" s="104"/>
      <c r="C26" s="104"/>
      <c r="D26" s="104"/>
      <c r="E26" s="104"/>
      <c r="F26" s="104"/>
      <c r="G26" s="104"/>
      <c r="H26" s="105"/>
      <c r="I26" s="106"/>
    </row>
    <row r="27" spans="1:9" ht="16.5" thickBot="1" x14ac:dyDescent="0.3">
      <c r="A27" s="12" t="s">
        <v>81</v>
      </c>
      <c r="B27" s="13"/>
      <c r="C27" s="13"/>
      <c r="D27" s="4"/>
      <c r="E27" s="4"/>
      <c r="F27" s="4"/>
      <c r="G27" s="4"/>
      <c r="H27" s="18"/>
      <c r="I27" s="106"/>
    </row>
    <row r="28" spans="1:9" ht="30" customHeight="1" thickBot="1" x14ac:dyDescent="0.25">
      <c r="A28" s="83" t="s">
        <v>61</v>
      </c>
      <c r="B28" s="85" t="s">
        <v>25</v>
      </c>
      <c r="C28" s="85" t="s">
        <v>26</v>
      </c>
      <c r="D28" s="85" t="s">
        <v>27</v>
      </c>
      <c r="E28" s="19" t="s">
        <v>28</v>
      </c>
      <c r="F28" s="19" t="s">
        <v>35</v>
      </c>
      <c r="G28" s="19"/>
      <c r="H28" s="20" t="s">
        <v>16</v>
      </c>
      <c r="I28" s="106"/>
    </row>
    <row r="29" spans="1:9" ht="15.75" thickBot="1" x14ac:dyDescent="0.25">
      <c r="A29" s="84">
        <v>2900</v>
      </c>
      <c r="B29" s="84">
        <v>2.86</v>
      </c>
      <c r="C29" s="86">
        <v>3.6999999999999998E-2</v>
      </c>
      <c r="D29" s="84">
        <v>82</v>
      </c>
      <c r="E29" s="21">
        <f>SUM(D29*1.31-C14)</f>
        <v>77.42</v>
      </c>
      <c r="F29" s="21"/>
      <c r="G29" s="21">
        <v>12</v>
      </c>
      <c r="H29" s="22"/>
      <c r="I29" s="106"/>
    </row>
    <row r="30" spans="1:9" ht="15.75" thickBot="1" x14ac:dyDescent="0.25">
      <c r="A30" s="6" t="s">
        <v>17</v>
      </c>
      <c r="B30" s="3"/>
      <c r="C30" s="3"/>
      <c r="D30" s="3"/>
      <c r="E30" s="3"/>
      <c r="F30" s="3"/>
      <c r="G30" s="3"/>
      <c r="H30" s="23"/>
      <c r="I30" s="106"/>
    </row>
    <row r="31" spans="1:9" ht="15.75" thickBot="1" x14ac:dyDescent="0.25">
      <c r="A31" t="s">
        <v>67</v>
      </c>
      <c r="B31" s="3"/>
      <c r="C31" s="3"/>
      <c r="D31" s="33">
        <f>C10+F10-0.35</f>
        <v>11.9</v>
      </c>
      <c r="E31" s="33" t="s">
        <v>29</v>
      </c>
      <c r="F31" s="3"/>
      <c r="G31" s="3"/>
      <c r="H31" s="16">
        <f>SUM(A29*D29*D31*G29/52)*((1-C29/2))</f>
        <v>640954.23</v>
      </c>
      <c r="I31" s="106"/>
    </row>
    <row r="32" spans="1:9" ht="15.75" thickBot="1" x14ac:dyDescent="0.25">
      <c r="A32" s="6" t="s">
        <v>30</v>
      </c>
      <c r="B32" s="3"/>
      <c r="C32" s="3"/>
      <c r="D32" s="3"/>
      <c r="E32" s="3"/>
      <c r="F32" s="3"/>
      <c r="G32" s="3"/>
      <c r="H32" s="17"/>
      <c r="I32" s="106"/>
    </row>
    <row r="33" spans="1:9" ht="15.75" thickTop="1" x14ac:dyDescent="0.2">
      <c r="A33" s="38" t="s">
        <v>66</v>
      </c>
      <c r="B33" s="39"/>
      <c r="C33" s="39"/>
      <c r="D33" s="39">
        <f>C11</f>
        <v>384</v>
      </c>
      <c r="E33" s="39" t="s">
        <v>68</v>
      </c>
      <c r="F33" s="39"/>
      <c r="G33" s="39"/>
      <c r="H33" s="99">
        <f>SUM(A29*D33*G29/52)*(1+(C29/2))</f>
        <v>261738.83076923076</v>
      </c>
      <c r="I33" s="106"/>
    </row>
    <row r="34" spans="1:9" x14ac:dyDescent="0.2">
      <c r="A34" s="43" t="s">
        <v>69</v>
      </c>
      <c r="B34" s="33"/>
      <c r="C34" s="33">
        <v>100</v>
      </c>
      <c r="D34" s="88">
        <v>2</v>
      </c>
      <c r="E34" s="33" t="s">
        <v>31</v>
      </c>
      <c r="F34" s="33"/>
      <c r="G34" s="33"/>
      <c r="H34" s="100">
        <f>+A29*B29*E29*C34*D34/100*G29/52</f>
        <v>296363.76</v>
      </c>
      <c r="I34" s="106"/>
    </row>
    <row r="35" spans="1:9" ht="15.75" thickBot="1" x14ac:dyDescent="0.25">
      <c r="A35" s="101" t="s">
        <v>70</v>
      </c>
      <c r="B35" s="45"/>
      <c r="C35" s="45">
        <v>0</v>
      </c>
      <c r="D35" s="102">
        <v>2</v>
      </c>
      <c r="E35" s="45" t="s">
        <v>31</v>
      </c>
      <c r="F35" s="45"/>
      <c r="G35" s="45"/>
      <c r="H35" s="103">
        <f>+A29*B29*E29*C35*D35/100*G29/52</f>
        <v>0</v>
      </c>
      <c r="I35" s="106"/>
    </row>
    <row r="36" spans="1:9" ht="17.25" thickTop="1" thickBot="1" x14ac:dyDescent="0.3">
      <c r="A36" s="89" t="s">
        <v>32</v>
      </c>
      <c r="B36" s="82"/>
      <c r="C36" s="82"/>
      <c r="D36" s="82"/>
      <c r="E36" s="82"/>
      <c r="F36" s="82"/>
      <c r="G36" s="82"/>
      <c r="H36" s="90">
        <f>+H31-H33-H34-H35</f>
        <v>82851.639230769244</v>
      </c>
      <c r="I36" s="106"/>
    </row>
    <row r="37" spans="1:9" ht="15.75" thickTop="1" x14ac:dyDescent="0.2">
      <c r="A37" s="107"/>
      <c r="B37" s="107"/>
      <c r="C37" s="107"/>
      <c r="D37" s="107"/>
      <c r="E37" s="107"/>
      <c r="F37" s="107"/>
      <c r="G37" s="107"/>
      <c r="H37" s="108"/>
      <c r="I37" s="106"/>
    </row>
    <row r="38" spans="1:9" x14ac:dyDescent="0.2">
      <c r="A38" s="33"/>
      <c r="B38" s="33"/>
      <c r="C38" s="33"/>
      <c r="D38" s="33"/>
      <c r="E38" s="33"/>
      <c r="F38" s="33"/>
      <c r="G38" s="33"/>
      <c r="H38" s="65"/>
    </row>
    <row r="39" spans="1:9" x14ac:dyDescent="0.2">
      <c r="A39" s="33"/>
      <c r="B39" s="33"/>
      <c r="C39" s="33"/>
      <c r="D39" s="33"/>
      <c r="E39" s="33"/>
      <c r="F39" s="33"/>
      <c r="G39" s="33"/>
      <c r="H39" s="65"/>
    </row>
    <row r="40" spans="1:9" x14ac:dyDescent="0.2">
      <c r="A40" s="33"/>
      <c r="B40" s="33"/>
      <c r="C40" s="33"/>
      <c r="D40" s="33"/>
      <c r="E40" s="33"/>
      <c r="F40" s="33"/>
      <c r="G40" s="33"/>
      <c r="H40" s="65"/>
    </row>
    <row r="41" spans="1:9" x14ac:dyDescent="0.2">
      <c r="A41" s="33"/>
      <c r="B41" s="33"/>
      <c r="C41" s="33"/>
      <c r="D41" s="33"/>
      <c r="E41" s="33"/>
      <c r="F41" s="33"/>
      <c r="G41" s="33"/>
      <c r="H41" s="91"/>
    </row>
    <row r="42" spans="1:9" x14ac:dyDescent="0.2">
      <c r="A42" s="92"/>
      <c r="B42" s="92"/>
      <c r="C42" s="92"/>
      <c r="D42" s="33"/>
      <c r="E42" s="33"/>
      <c r="F42" s="33"/>
      <c r="G42" s="33"/>
      <c r="H42" s="93"/>
    </row>
    <row r="43" spans="1:9" ht="15.75" x14ac:dyDescent="0.25">
      <c r="A43" s="87"/>
      <c r="B43" s="32"/>
      <c r="C43" s="32"/>
      <c r="D43" s="32"/>
      <c r="E43" s="32"/>
      <c r="F43" s="32"/>
      <c r="G43" s="32"/>
      <c r="H43" s="94"/>
    </row>
    <row r="44" spans="1:9" x14ac:dyDescent="0.2">
      <c r="A44" s="32"/>
      <c r="B44" s="32"/>
      <c r="C44" s="32"/>
      <c r="D44" s="32"/>
      <c r="E44" s="32"/>
      <c r="F44" s="32"/>
      <c r="G44" s="32"/>
      <c r="H44" s="32"/>
    </row>
  </sheetData>
  <phoneticPr fontId="0" type="noConversion"/>
  <pageMargins left="0.5" right="0.5" top="0.5" bottom="0.5" header="0" footer="0"/>
  <pageSetup paperSize="9" scale="94" orientation="portrait" r:id="rId1"/>
  <headerFooter alignWithMargins="0">
    <oddFooter>&amp;L&amp;D+</oddFooter>
  </headerFooter>
  <rowBreaks count="1" manualBreakCount="1">
    <brk id="50" max="16383" man="1"/>
  </rowBreaks>
  <colBreaks count="2" manualBreakCount="2">
    <brk id="8" max="1048575" man="1"/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44"/>
  <sheetViews>
    <sheetView defaultGridColor="0" topLeftCell="B1" colorId="22" zoomScale="87" workbookViewId="0"/>
  </sheetViews>
  <sheetFormatPr defaultColWidth="9.6640625" defaultRowHeight="15" x14ac:dyDescent="0.2"/>
  <cols>
    <col min="1" max="1" width="11.5546875" customWidth="1"/>
    <col min="2" max="2" width="9.33203125" customWidth="1"/>
    <col min="3" max="3" width="11.109375" customWidth="1"/>
    <col min="4" max="4" width="9.88671875" customWidth="1"/>
    <col min="5" max="5" width="9.6640625" customWidth="1"/>
    <col min="6" max="7" width="8.6640625" customWidth="1"/>
    <col min="8" max="8" width="10.6640625" customWidth="1"/>
    <col min="9" max="9" width="2.6640625" customWidth="1"/>
  </cols>
  <sheetData>
    <row r="1" spans="1:9" ht="16.5" thickBot="1" x14ac:dyDescent="0.3">
      <c r="A1" s="11" t="str">
        <f>+besætningsværdi!A2</f>
        <v>Kompensation ved udsætning af besætning</v>
      </c>
      <c r="B1" s="3"/>
      <c r="C1" s="3"/>
      <c r="D1" s="3"/>
      <c r="E1" s="3"/>
      <c r="F1" s="3"/>
      <c r="G1" s="3"/>
      <c r="H1" s="3"/>
      <c r="I1" s="106"/>
    </row>
    <row r="2" spans="1:9" x14ac:dyDescent="0.2">
      <c r="A2" s="67" t="str">
        <f>+besætningsværdi!A4</f>
        <v>Gdr. Ejer</v>
      </c>
      <c r="B2" s="4">
        <f>+besætningsværdi!C4</f>
        <v>0</v>
      </c>
      <c r="C2" s="4"/>
      <c r="D2" s="4"/>
      <c r="E2" s="4"/>
      <c r="F2" s="4"/>
      <c r="G2" s="4"/>
      <c r="H2" s="14"/>
      <c r="I2" s="106"/>
    </row>
    <row r="3" spans="1:9" x14ac:dyDescent="0.2">
      <c r="A3" s="68" t="str">
        <f>+besætningsværdi!A5</f>
        <v>Adresse</v>
      </c>
      <c r="B3" s="33">
        <f>+besætningsværdi!C5</f>
        <v>0</v>
      </c>
      <c r="C3" s="33"/>
      <c r="D3" s="33"/>
      <c r="E3" s="33"/>
      <c r="F3" s="33"/>
      <c r="G3" s="33"/>
      <c r="H3" s="69"/>
      <c r="I3" s="106"/>
    </row>
    <row r="4" spans="1:9" x14ac:dyDescent="0.2">
      <c r="A4" s="70" t="s">
        <v>34</v>
      </c>
      <c r="B4" s="33">
        <f>+besætningsværdi!C6</f>
        <v>0</v>
      </c>
      <c r="C4" s="33"/>
      <c r="D4" s="33"/>
      <c r="E4" s="33"/>
      <c r="F4" s="33"/>
      <c r="G4" s="33"/>
      <c r="H4" s="69"/>
      <c r="I4" s="106"/>
    </row>
    <row r="5" spans="1:9" ht="15.75" thickBot="1" x14ac:dyDescent="0.25">
      <c r="A5" s="6" t="s">
        <v>34</v>
      </c>
      <c r="B5" s="33">
        <f>+besætningsværdi!C7</f>
        <v>0</v>
      </c>
      <c r="C5" s="33"/>
      <c r="D5" s="33"/>
      <c r="E5" s="33"/>
      <c r="F5" s="33"/>
      <c r="G5" s="33"/>
      <c r="H5" s="69"/>
      <c r="I5" s="106"/>
    </row>
    <row r="6" spans="1:9" ht="15.75" thickTop="1" x14ac:dyDescent="0.2">
      <c r="A6" s="71"/>
      <c r="B6" s="72"/>
      <c r="C6" s="72"/>
      <c r="D6" s="39"/>
      <c r="E6" s="39"/>
      <c r="F6" s="39"/>
      <c r="G6" s="39"/>
      <c r="H6" s="73"/>
      <c r="I6" s="106"/>
    </row>
    <row r="7" spans="1:9" x14ac:dyDescent="0.2">
      <c r="A7" s="74" t="str">
        <f>+besætningsværdi!A8</f>
        <v>Chr. Nr.</v>
      </c>
      <c r="B7" s="32"/>
      <c r="C7" s="32" t="str">
        <f>+besætningsværdi!C8</f>
        <v>0-00000</v>
      </c>
      <c r="D7" s="33"/>
      <c r="E7" s="33"/>
      <c r="F7" s="33"/>
      <c r="G7" s="33"/>
      <c r="H7" s="42"/>
      <c r="I7" s="106"/>
    </row>
    <row r="8" spans="1:9" x14ac:dyDescent="0.2">
      <c r="A8" s="41" t="str">
        <f>besætningsværdi!A9</f>
        <v>Bank, kontonr.</v>
      </c>
      <c r="B8" s="33"/>
      <c r="C8" s="33" t="str">
        <f>+besætningsværdi!C9</f>
        <v>0000-000000</v>
      </c>
      <c r="D8" s="33"/>
      <c r="E8" s="33"/>
      <c r="F8" s="33"/>
      <c r="G8" s="33"/>
      <c r="H8" s="42"/>
      <c r="I8" s="106"/>
    </row>
    <row r="9" spans="1:9" ht="15.75" thickBot="1" x14ac:dyDescent="0.25">
      <c r="A9" s="44" t="str">
        <f>besætningsværdi!A10</f>
        <v>Telefonnr.</v>
      </c>
      <c r="B9" s="45"/>
      <c r="C9" s="45">
        <f>+besætningsværdi!C10</f>
        <v>0</v>
      </c>
      <c r="D9" s="45"/>
      <c r="E9" s="45"/>
      <c r="F9" s="45"/>
      <c r="G9" s="45"/>
      <c r="H9" s="46"/>
      <c r="I9" s="106"/>
    </row>
    <row r="10" spans="1:9" ht="15.75" thickTop="1" x14ac:dyDescent="0.2">
      <c r="A10" s="38" t="s">
        <v>11</v>
      </c>
      <c r="B10" s="39"/>
      <c r="C10" s="39">
        <v>11.4</v>
      </c>
      <c r="D10" s="39" t="s">
        <v>3</v>
      </c>
      <c r="E10" s="39"/>
      <c r="F10" s="39">
        <v>0.85</v>
      </c>
      <c r="G10" s="39"/>
      <c r="H10" s="73"/>
      <c r="I10" s="106"/>
    </row>
    <row r="11" spans="1:9" ht="15.75" thickBot="1" x14ac:dyDescent="0.25">
      <c r="A11" s="41" t="s">
        <v>1</v>
      </c>
      <c r="B11" s="33"/>
      <c r="C11" s="33">
        <v>384</v>
      </c>
      <c r="D11" s="33" t="s">
        <v>54</v>
      </c>
      <c r="E11" s="33"/>
      <c r="F11" s="33"/>
      <c r="G11" s="33"/>
      <c r="H11" s="42"/>
      <c r="I11" s="106"/>
    </row>
    <row r="12" spans="1:9" ht="16.5" thickTop="1" x14ac:dyDescent="0.25">
      <c r="A12" s="75" t="s">
        <v>12</v>
      </c>
      <c r="B12" s="76"/>
      <c r="C12" s="39"/>
      <c r="D12" s="39"/>
      <c r="E12" s="39"/>
      <c r="F12" s="76" t="s">
        <v>13</v>
      </c>
      <c r="G12" s="39"/>
      <c r="H12" s="73"/>
      <c r="I12" s="106"/>
    </row>
    <row r="13" spans="1:9" x14ac:dyDescent="0.2">
      <c r="A13" s="77" t="s">
        <v>14</v>
      </c>
      <c r="B13" s="1" t="s">
        <v>36</v>
      </c>
      <c r="C13" s="1" t="s">
        <v>15</v>
      </c>
      <c r="D13" s="1" t="s">
        <v>62</v>
      </c>
      <c r="E13" s="1"/>
      <c r="F13" s="1"/>
      <c r="G13" s="1"/>
      <c r="H13" s="78"/>
      <c r="I13" s="106"/>
    </row>
    <row r="14" spans="1:9" ht="15.75" thickBot="1" x14ac:dyDescent="0.25">
      <c r="A14" s="44">
        <f>+Tomgangstab!A14</f>
        <v>100</v>
      </c>
      <c r="B14" s="45">
        <f>+Tomgangstab!B14</f>
        <v>28.8</v>
      </c>
      <c r="C14" s="45">
        <f>+Tomgangstab!C14</f>
        <v>30</v>
      </c>
      <c r="D14" s="45">
        <v>32</v>
      </c>
      <c r="E14" s="45"/>
      <c r="F14" s="45"/>
      <c r="G14" s="45"/>
      <c r="H14" s="46"/>
      <c r="I14" s="106"/>
    </row>
    <row r="15" spans="1:9" ht="15.75" thickTop="1" x14ac:dyDescent="0.2">
      <c r="A15" s="38"/>
      <c r="B15" s="39"/>
      <c r="C15" s="39"/>
      <c r="D15" s="39"/>
      <c r="E15" s="39"/>
      <c r="F15" s="39"/>
      <c r="G15" s="39"/>
      <c r="H15" s="79" t="s">
        <v>16</v>
      </c>
      <c r="I15" s="106"/>
    </row>
    <row r="16" spans="1:9" ht="15.75" x14ac:dyDescent="0.25">
      <c r="A16" s="80" t="s">
        <v>17</v>
      </c>
      <c r="B16" s="33"/>
      <c r="C16" s="33"/>
      <c r="D16" s="33"/>
      <c r="E16" s="33"/>
      <c r="F16" s="33"/>
      <c r="G16" s="33"/>
      <c r="H16" s="42"/>
      <c r="I16" s="106"/>
    </row>
    <row r="17" spans="1:9" ht="15.75" thickBot="1" x14ac:dyDescent="0.25">
      <c r="A17" s="41" t="s">
        <v>33</v>
      </c>
      <c r="B17" s="33"/>
      <c r="C17" s="33"/>
      <c r="D17" s="33"/>
      <c r="E17" s="33"/>
      <c r="F17" s="33"/>
      <c r="G17" s="33"/>
      <c r="H17" s="81">
        <f>+A14*B14*C11*D14/52</f>
        <v>680566.15384615387</v>
      </c>
      <c r="I17" s="106"/>
    </row>
    <row r="18" spans="1:9" ht="17.25" thickTop="1" thickBot="1" x14ac:dyDescent="0.3">
      <c r="A18" s="75" t="s">
        <v>18</v>
      </c>
      <c r="B18" s="39"/>
      <c r="C18" s="39"/>
      <c r="D18" s="39"/>
      <c r="E18" s="39"/>
      <c r="F18" s="39"/>
      <c r="G18" s="39"/>
      <c r="H18" s="96"/>
      <c r="I18" s="106"/>
    </row>
    <row r="19" spans="1:9" ht="15.75" thickBot="1" x14ac:dyDescent="0.25">
      <c r="A19" s="41" t="s">
        <v>19</v>
      </c>
      <c r="B19" s="33" t="s">
        <v>63</v>
      </c>
      <c r="C19" s="15">
        <f>+Tomgangstab!C19</f>
        <v>1538</v>
      </c>
      <c r="D19" s="33" t="s">
        <v>64</v>
      </c>
      <c r="E19" s="15">
        <f>+Tomgangstab!E19</f>
        <v>2.15</v>
      </c>
      <c r="F19" s="33"/>
      <c r="G19" s="33"/>
      <c r="H19" s="81">
        <f>+$A$14*C19*E19*D14/52</f>
        <v>203489.23076923078</v>
      </c>
      <c r="I19" s="106"/>
    </row>
    <row r="20" spans="1:9" ht="15.75" thickBot="1" x14ac:dyDescent="0.25">
      <c r="A20" s="41" t="s">
        <v>20</v>
      </c>
      <c r="B20" s="33" t="s">
        <v>63</v>
      </c>
      <c r="C20" s="15"/>
      <c r="D20" s="33" t="s">
        <v>64</v>
      </c>
      <c r="E20" s="15"/>
      <c r="F20" s="33"/>
      <c r="G20" s="33"/>
      <c r="H20" s="81">
        <f>+$A$14*C20*E20*D14/52</f>
        <v>0</v>
      </c>
      <c r="I20" s="106"/>
    </row>
    <row r="21" spans="1:9" ht="15.75" thickBot="1" x14ac:dyDescent="0.25">
      <c r="A21" s="41" t="s">
        <v>21</v>
      </c>
      <c r="B21" s="33" t="s">
        <v>63</v>
      </c>
      <c r="C21" s="15"/>
      <c r="D21" s="33" t="s">
        <v>64</v>
      </c>
      <c r="E21" s="15"/>
      <c r="F21" s="33"/>
      <c r="G21" s="33"/>
      <c r="H21" s="81">
        <f>+$A$14*$B$14*C21*E21*D14/52</f>
        <v>0</v>
      </c>
      <c r="I21" s="106"/>
    </row>
    <row r="22" spans="1:9" ht="15.75" thickBot="1" x14ac:dyDescent="0.25">
      <c r="A22" s="41" t="s">
        <v>22</v>
      </c>
      <c r="B22" s="33" t="s">
        <v>63</v>
      </c>
      <c r="C22" s="15"/>
      <c r="D22" s="33" t="s">
        <v>64</v>
      </c>
      <c r="E22" s="15"/>
      <c r="F22" s="33"/>
      <c r="G22" s="33"/>
      <c r="H22" s="81">
        <f>+$A$14*$B$14*C22*E22*D14/52</f>
        <v>0</v>
      </c>
      <c r="I22" s="106"/>
    </row>
    <row r="23" spans="1:9" ht="15.75" thickBot="1" x14ac:dyDescent="0.25">
      <c r="A23" s="41" t="s">
        <v>23</v>
      </c>
      <c r="B23" s="33" t="s">
        <v>63</v>
      </c>
      <c r="C23" s="15">
        <f>+Tomgangstab!C23</f>
        <v>45</v>
      </c>
      <c r="D23" s="33" t="s">
        <v>64</v>
      </c>
      <c r="E23" s="15">
        <v>2.4</v>
      </c>
      <c r="F23" s="33"/>
      <c r="G23" s="33"/>
      <c r="H23" s="81">
        <f>+$A$14*$B$14*C23*E23*D14/52</f>
        <v>191409.23076923078</v>
      </c>
      <c r="I23" s="106"/>
    </row>
    <row r="24" spans="1:9" ht="15.75" thickBot="1" x14ac:dyDescent="0.25">
      <c r="A24" s="44" t="s">
        <v>65</v>
      </c>
      <c r="B24" s="45" t="s">
        <v>63</v>
      </c>
      <c r="C24" s="97"/>
      <c r="D24" s="45" t="s">
        <v>64</v>
      </c>
      <c r="E24" s="97"/>
      <c r="F24" s="45"/>
      <c r="G24" s="45"/>
      <c r="H24" s="98">
        <f>+$A$14*$B$14*C24*E24*D14/52</f>
        <v>0</v>
      </c>
      <c r="I24" s="106"/>
    </row>
    <row r="25" spans="1:9" ht="17.25" thickTop="1" thickBot="1" x14ac:dyDescent="0.3">
      <c r="A25" s="89" t="s">
        <v>24</v>
      </c>
      <c r="B25" s="82"/>
      <c r="C25" s="82"/>
      <c r="D25" s="82"/>
      <c r="E25" s="82"/>
      <c r="F25" s="82"/>
      <c r="G25" s="82"/>
      <c r="H25" s="95">
        <f>+H17-H19-H20-H21-H22-H23-H24</f>
        <v>285667.69230769237</v>
      </c>
      <c r="I25" s="106"/>
    </row>
    <row r="26" spans="1:9" ht="16.5" thickTop="1" thickBot="1" x14ac:dyDescent="0.25">
      <c r="A26" s="104"/>
      <c r="B26" s="104"/>
      <c r="C26" s="104"/>
      <c r="D26" s="104"/>
      <c r="E26" s="104"/>
      <c r="F26" s="104"/>
      <c r="G26" s="104"/>
      <c r="H26" s="105"/>
      <c r="I26" s="106"/>
    </row>
    <row r="27" spans="1:9" ht="16.5" thickBot="1" x14ac:dyDescent="0.3">
      <c r="A27" s="12" t="s">
        <v>78</v>
      </c>
      <c r="B27" s="13"/>
      <c r="C27" s="13"/>
      <c r="D27" s="4"/>
      <c r="E27" s="4"/>
      <c r="F27" s="13" t="s">
        <v>79</v>
      </c>
      <c r="G27" s="4"/>
      <c r="H27" s="18"/>
      <c r="I27" s="106"/>
    </row>
    <row r="28" spans="1:9" ht="30" customHeight="1" thickBot="1" x14ac:dyDescent="0.25">
      <c r="A28" s="83" t="s">
        <v>61</v>
      </c>
      <c r="B28" s="85" t="s">
        <v>25</v>
      </c>
      <c r="C28" s="85" t="s">
        <v>26</v>
      </c>
      <c r="D28" s="85" t="s">
        <v>27</v>
      </c>
      <c r="E28" s="19" t="s">
        <v>28</v>
      </c>
      <c r="F28" s="19" t="s">
        <v>35</v>
      </c>
      <c r="G28" s="19"/>
      <c r="H28" s="20" t="s">
        <v>16</v>
      </c>
      <c r="I28" s="106"/>
    </row>
    <row r="29" spans="1:9" ht="15.75" thickBot="1" x14ac:dyDescent="0.25">
      <c r="A29" s="84">
        <v>2900</v>
      </c>
      <c r="B29" s="84">
        <f>+Tomgangstab!B29</f>
        <v>2.86</v>
      </c>
      <c r="C29" s="86">
        <f>+Tomgangstab!C29</f>
        <v>3.6999999999999998E-2</v>
      </c>
      <c r="D29" s="84">
        <v>82</v>
      </c>
      <c r="E29" s="21">
        <f>SUM(D29*1.31-C14)</f>
        <v>77.42</v>
      </c>
      <c r="F29" s="21"/>
      <c r="G29" s="21">
        <v>45</v>
      </c>
      <c r="H29" s="22"/>
      <c r="I29" s="106"/>
    </row>
    <row r="30" spans="1:9" ht="15.75" thickBot="1" x14ac:dyDescent="0.25">
      <c r="A30" s="6" t="s">
        <v>17</v>
      </c>
      <c r="B30" s="3"/>
      <c r="C30" s="3"/>
      <c r="D30" s="3"/>
      <c r="E30" s="3"/>
      <c r="F30" s="3"/>
      <c r="G30" s="3"/>
      <c r="H30" s="23"/>
      <c r="I30" s="106"/>
    </row>
    <row r="31" spans="1:9" ht="15.75" thickBot="1" x14ac:dyDescent="0.25">
      <c r="A31" t="s">
        <v>72</v>
      </c>
      <c r="B31" s="3"/>
      <c r="C31" s="3"/>
      <c r="D31" s="33">
        <f>C10+F10-0.35</f>
        <v>11.9</v>
      </c>
      <c r="E31" s="33" t="s">
        <v>29</v>
      </c>
      <c r="F31" s="3"/>
      <c r="G31" s="3"/>
      <c r="H31" s="16">
        <f>SUM(A29*D29*D31*G29/52)*((1-C29/2))</f>
        <v>2403578.3625000003</v>
      </c>
      <c r="I31" s="106"/>
    </row>
    <row r="32" spans="1:9" ht="15.75" thickBot="1" x14ac:dyDescent="0.25">
      <c r="A32" s="6" t="s">
        <v>30</v>
      </c>
      <c r="B32" s="3"/>
      <c r="C32" s="3"/>
      <c r="D32" s="3"/>
      <c r="E32" s="3"/>
      <c r="F32" s="3"/>
      <c r="G32" s="3"/>
      <c r="H32" s="17"/>
      <c r="I32" s="106"/>
    </row>
    <row r="33" spans="1:9" ht="15.75" thickTop="1" x14ac:dyDescent="0.2">
      <c r="A33" s="38" t="s">
        <v>66</v>
      </c>
      <c r="B33" s="39"/>
      <c r="C33" s="39"/>
      <c r="D33" s="39">
        <f>C11</f>
        <v>384</v>
      </c>
      <c r="E33" s="39" t="s">
        <v>68</v>
      </c>
      <c r="F33" s="39"/>
      <c r="G33" s="39"/>
      <c r="H33" s="99">
        <f>SUM(A29*D33*G29/52)*(1+(C29/2))</f>
        <v>981520.61538461538</v>
      </c>
      <c r="I33" s="106"/>
    </row>
    <row r="34" spans="1:9" x14ac:dyDescent="0.2">
      <c r="A34" s="43" t="s">
        <v>69</v>
      </c>
      <c r="B34" s="33"/>
      <c r="C34" s="33">
        <v>100</v>
      </c>
      <c r="D34" s="88">
        <v>2</v>
      </c>
      <c r="E34" s="33" t="s">
        <v>31</v>
      </c>
      <c r="F34" s="33"/>
      <c r="G34" s="33"/>
      <c r="H34" s="100">
        <f>+A29*B29*E29*C34*D34/100*G29/52</f>
        <v>1111364.0999999999</v>
      </c>
      <c r="I34" s="106"/>
    </row>
    <row r="35" spans="1:9" ht="15.75" thickBot="1" x14ac:dyDescent="0.25">
      <c r="A35" s="101" t="s">
        <v>70</v>
      </c>
      <c r="B35" s="45"/>
      <c r="C35" s="45">
        <v>0</v>
      </c>
      <c r="D35" s="102">
        <v>2</v>
      </c>
      <c r="E35" s="45" t="s">
        <v>31</v>
      </c>
      <c r="F35" s="45"/>
      <c r="G35" s="45"/>
      <c r="H35" s="103">
        <f>+A29*B29*E29*C35*D35/100*G29/52</f>
        <v>0</v>
      </c>
      <c r="I35" s="106"/>
    </row>
    <row r="36" spans="1:9" ht="17.25" thickTop="1" thickBot="1" x14ac:dyDescent="0.3">
      <c r="A36" s="89" t="s">
        <v>32</v>
      </c>
      <c r="B36" s="82"/>
      <c r="C36" s="82"/>
      <c r="D36" s="82"/>
      <c r="E36" s="82"/>
      <c r="F36" s="82"/>
      <c r="G36" s="82"/>
      <c r="H36" s="90">
        <f>+H31-H33-H34-H35</f>
        <v>310693.64711538493</v>
      </c>
      <c r="I36" s="106"/>
    </row>
    <row r="37" spans="1:9" ht="15.75" thickTop="1" x14ac:dyDescent="0.2">
      <c r="A37" s="107"/>
      <c r="B37" s="107"/>
      <c r="C37" s="107"/>
      <c r="D37" s="107"/>
      <c r="E37" s="107"/>
      <c r="F37" s="107"/>
      <c r="G37" s="107"/>
      <c r="H37" s="108"/>
      <c r="I37" s="106"/>
    </row>
    <row r="38" spans="1:9" x14ac:dyDescent="0.2">
      <c r="A38" s="33"/>
      <c r="B38" s="33"/>
      <c r="C38" s="33"/>
      <c r="D38" s="33"/>
      <c r="E38" s="33"/>
      <c r="F38" s="33"/>
      <c r="G38" s="33"/>
      <c r="H38" s="65"/>
    </row>
    <row r="39" spans="1:9" x14ac:dyDescent="0.2">
      <c r="A39" s="33"/>
      <c r="B39" s="33"/>
      <c r="C39" s="33"/>
      <c r="D39" s="33"/>
      <c r="E39" s="33"/>
      <c r="F39" s="33"/>
      <c r="G39" s="33"/>
      <c r="H39" s="65"/>
    </row>
    <row r="40" spans="1:9" x14ac:dyDescent="0.2">
      <c r="A40" s="33"/>
      <c r="B40" s="33"/>
      <c r="C40" s="33"/>
      <c r="D40" s="33"/>
      <c r="E40" s="33"/>
      <c r="F40" s="33"/>
      <c r="G40" s="33"/>
      <c r="H40" s="65"/>
    </row>
    <row r="41" spans="1:9" x14ac:dyDescent="0.2">
      <c r="A41" s="33"/>
      <c r="B41" s="33"/>
      <c r="C41" s="33"/>
      <c r="D41" s="33"/>
      <c r="E41" s="33"/>
      <c r="F41" s="33"/>
      <c r="G41" s="33"/>
      <c r="H41" s="91"/>
    </row>
    <row r="42" spans="1:9" x14ac:dyDescent="0.2">
      <c r="A42" s="92"/>
      <c r="B42" s="92"/>
      <c r="C42" s="92"/>
      <c r="D42" s="33"/>
      <c r="E42" s="33"/>
      <c r="F42" s="33"/>
      <c r="G42" s="33"/>
      <c r="H42" s="93"/>
    </row>
    <row r="43" spans="1:9" ht="15.75" x14ac:dyDescent="0.25">
      <c r="A43" s="87"/>
      <c r="B43" s="32"/>
      <c r="C43" s="32"/>
      <c r="D43" s="32"/>
      <c r="E43" s="32"/>
      <c r="F43" s="32"/>
      <c r="G43" s="32"/>
      <c r="H43" s="94"/>
    </row>
    <row r="44" spans="1:9" x14ac:dyDescent="0.2">
      <c r="A44" s="32"/>
      <c r="B44" s="32"/>
      <c r="C44" s="32"/>
      <c r="D44" s="32"/>
      <c r="E44" s="32"/>
      <c r="F44" s="32"/>
      <c r="G44" s="32"/>
      <c r="H44" s="32"/>
    </row>
  </sheetData>
  <phoneticPr fontId="0" type="noConversion"/>
  <pageMargins left="0.5" right="0.5" top="0.5" bottom="0.5" header="0" footer="0"/>
  <pageSetup paperSize="9" orientation="portrait" r:id="rId1"/>
  <headerFooter alignWithMargins="0">
    <oddFooter>&amp;L&amp;D+</oddFooter>
  </headerFooter>
  <rowBreaks count="1" manualBreakCount="1">
    <brk id="50" max="16383" man="1"/>
  </rowBreaks>
  <colBreaks count="2" manualBreakCount="2">
    <brk id="8" max="1048575" man="1"/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4"/>
  <sheetViews>
    <sheetView workbookViewId="0">
      <selection activeCell="I40" sqref="I40"/>
    </sheetView>
  </sheetViews>
  <sheetFormatPr defaultRowHeight="15" x14ac:dyDescent="0.2"/>
  <sheetData>
    <row r="1" spans="2:2" ht="17.25" customHeight="1" x14ac:dyDescent="0.25">
      <c r="B1" s="140" t="s">
        <v>115</v>
      </c>
    </row>
    <row r="3" spans="2:2" x14ac:dyDescent="0.2">
      <c r="B3" t="s">
        <v>116</v>
      </c>
    </row>
    <row r="5" spans="2:2" x14ac:dyDescent="0.2">
      <c r="B5" t="s">
        <v>128</v>
      </c>
    </row>
    <row r="7" spans="2:2" x14ac:dyDescent="0.2">
      <c r="B7" t="s">
        <v>129</v>
      </c>
    </row>
    <row r="9" spans="2:2" x14ac:dyDescent="0.2">
      <c r="B9" t="s">
        <v>130</v>
      </c>
    </row>
    <row r="11" spans="2:2" x14ac:dyDescent="0.2">
      <c r="B11" t="s">
        <v>117</v>
      </c>
    </row>
    <row r="13" spans="2:2" x14ac:dyDescent="0.2">
      <c r="B13" t="s">
        <v>118</v>
      </c>
    </row>
    <row r="15" spans="2:2" x14ac:dyDescent="0.2">
      <c r="B15" t="s">
        <v>119</v>
      </c>
    </row>
    <row r="17" spans="2:2" x14ac:dyDescent="0.2">
      <c r="B17" t="s">
        <v>120</v>
      </c>
    </row>
    <row r="19" spans="2:2" x14ac:dyDescent="0.2">
      <c r="B19" t="s">
        <v>121</v>
      </c>
    </row>
    <row r="21" spans="2:2" x14ac:dyDescent="0.2">
      <c r="B21" t="s">
        <v>122</v>
      </c>
    </row>
    <row r="23" spans="2:2" x14ac:dyDescent="0.2">
      <c r="B23" t="s">
        <v>131</v>
      </c>
    </row>
    <row r="25" spans="2:2" x14ac:dyDescent="0.2">
      <c r="B25" t="s">
        <v>132</v>
      </c>
    </row>
    <row r="27" spans="2:2" x14ac:dyDescent="0.2">
      <c r="B27" t="s">
        <v>133</v>
      </c>
    </row>
    <row r="29" spans="2:2" x14ac:dyDescent="0.2">
      <c r="B29" t="s">
        <v>134</v>
      </c>
    </row>
    <row r="31" spans="2:2" x14ac:dyDescent="0.2">
      <c r="B31" t="s">
        <v>135</v>
      </c>
    </row>
    <row r="33" spans="2:2" x14ac:dyDescent="0.2">
      <c r="B33" t="s">
        <v>136</v>
      </c>
    </row>
    <row r="35" spans="2:2" x14ac:dyDescent="0.2">
      <c r="B35" t="s">
        <v>137</v>
      </c>
    </row>
    <row r="37" spans="2:2" x14ac:dyDescent="0.2">
      <c r="B37" t="s">
        <v>123</v>
      </c>
    </row>
    <row r="39" spans="2:2" x14ac:dyDescent="0.2">
      <c r="B39" t="s">
        <v>124</v>
      </c>
    </row>
    <row r="41" spans="2:2" x14ac:dyDescent="0.2">
      <c r="B41" t="s">
        <v>125</v>
      </c>
    </row>
    <row r="43" spans="2:2" x14ac:dyDescent="0.2">
      <c r="B43" t="s">
        <v>138</v>
      </c>
    </row>
    <row r="45" spans="2:2" x14ac:dyDescent="0.2">
      <c r="B45" t="s">
        <v>139</v>
      </c>
    </row>
    <row r="47" spans="2:2" x14ac:dyDescent="0.2">
      <c r="B47" t="s">
        <v>140</v>
      </c>
    </row>
    <row r="49" spans="2:2" x14ac:dyDescent="0.2">
      <c r="B49" t="s">
        <v>141</v>
      </c>
    </row>
    <row r="51" spans="2:2" x14ac:dyDescent="0.2">
      <c r="B51" t="s">
        <v>142</v>
      </c>
    </row>
    <row r="53" spans="2:2" x14ac:dyDescent="0.2">
      <c r="B53" t="s">
        <v>143</v>
      </c>
    </row>
    <row r="55" spans="2:2" x14ac:dyDescent="0.2">
      <c r="B55" t="s">
        <v>144</v>
      </c>
    </row>
    <row r="57" spans="2:2" x14ac:dyDescent="0.2">
      <c r="B57" t="s">
        <v>145</v>
      </c>
    </row>
    <row r="59" spans="2:2" x14ac:dyDescent="0.2">
      <c r="B59" t="s">
        <v>146</v>
      </c>
    </row>
    <row r="61" spans="2:2" x14ac:dyDescent="0.2">
      <c r="B61" t="s">
        <v>147</v>
      </c>
    </row>
    <row r="63" spans="2:2" x14ac:dyDescent="0.2">
      <c r="B63" t="s">
        <v>148</v>
      </c>
    </row>
    <row r="65" spans="2:2" x14ac:dyDescent="0.2">
      <c r="B65" t="s">
        <v>149</v>
      </c>
    </row>
    <row r="67" spans="2:2" x14ac:dyDescent="0.2">
      <c r="B67" t="s">
        <v>150</v>
      </c>
    </row>
    <row r="69" spans="2:2" x14ac:dyDescent="0.2">
      <c r="B69" t="s">
        <v>151</v>
      </c>
    </row>
    <row r="72" spans="2:2" x14ac:dyDescent="0.2">
      <c r="B72" t="s">
        <v>126</v>
      </c>
    </row>
    <row r="74" spans="2:2" x14ac:dyDescent="0.2">
      <c r="B74" t="s">
        <v>127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Y86"/>
  <sheetViews>
    <sheetView workbookViewId="0">
      <selection activeCell="B1" sqref="B1"/>
    </sheetView>
  </sheetViews>
  <sheetFormatPr defaultRowHeight="15" x14ac:dyDescent="0.2"/>
  <cols>
    <col min="1" max="1" width="8.88671875" style="149"/>
    <col min="2" max="2" width="91.33203125" customWidth="1"/>
    <col min="3" max="3" width="34.5546875" customWidth="1"/>
    <col min="52" max="16384" width="8.88671875" style="149"/>
  </cols>
  <sheetData>
    <row r="2" spans="6:21" customFormat="1" x14ac:dyDescent="0.2"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6:21" customFormat="1" x14ac:dyDescent="0.2"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</row>
    <row r="4" spans="6:21" customFormat="1" x14ac:dyDescent="0.2"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</row>
    <row r="5" spans="6:21" customFormat="1" x14ac:dyDescent="0.2"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</row>
    <row r="6" spans="6:21" customFormat="1" x14ac:dyDescent="0.2"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</row>
    <row r="7" spans="6:21" customFormat="1" x14ac:dyDescent="0.2"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</row>
    <row r="8" spans="6:21" customFormat="1" x14ac:dyDescent="0.2"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</row>
    <row r="9" spans="6:21" customFormat="1" x14ac:dyDescent="0.2"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</row>
    <row r="10" spans="6:21" customFormat="1" x14ac:dyDescent="0.2"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</row>
    <row r="11" spans="6:21" customFormat="1" x14ac:dyDescent="0.2"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</row>
    <row r="12" spans="6:21" customFormat="1" x14ac:dyDescent="0.2"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</row>
    <row r="13" spans="6:21" customFormat="1" x14ac:dyDescent="0.2"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</row>
    <row r="14" spans="6:21" customFormat="1" x14ac:dyDescent="0.2"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</row>
    <row r="15" spans="6:21" customFormat="1" x14ac:dyDescent="0.2"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</row>
    <row r="16" spans="6:21" customFormat="1" x14ac:dyDescent="0.2"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</row>
    <row r="17" spans="6:21" customFormat="1" x14ac:dyDescent="0.2"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</row>
    <row r="18" spans="6:21" customFormat="1" x14ac:dyDescent="0.2"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</row>
    <row r="19" spans="6:21" customFormat="1" x14ac:dyDescent="0.2"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</row>
    <row r="20" spans="6:21" customFormat="1" x14ac:dyDescent="0.2"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</row>
    <row r="21" spans="6:21" customFormat="1" x14ac:dyDescent="0.2"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</row>
    <row r="22" spans="6:21" customFormat="1" x14ac:dyDescent="0.2"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</row>
    <row r="23" spans="6:21" customFormat="1" x14ac:dyDescent="0.2"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</row>
    <row r="24" spans="6:21" customFormat="1" x14ac:dyDescent="0.2"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</row>
    <row r="25" spans="6:21" customFormat="1" x14ac:dyDescent="0.2"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</row>
    <row r="26" spans="6:21" customFormat="1" x14ac:dyDescent="0.2"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</row>
    <row r="27" spans="6:21" customFormat="1" x14ac:dyDescent="0.2"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</row>
    <row r="28" spans="6:21" customFormat="1" x14ac:dyDescent="0.2"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</row>
    <row r="29" spans="6:21" customFormat="1" x14ac:dyDescent="0.2"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</row>
    <row r="30" spans="6:21" customFormat="1" x14ac:dyDescent="0.2"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</row>
    <row r="31" spans="6:21" customFormat="1" x14ac:dyDescent="0.2"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</row>
    <row r="32" spans="6:21" customFormat="1" x14ac:dyDescent="0.2"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</row>
    <row r="33" spans="6:21" customFormat="1" x14ac:dyDescent="0.2"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</row>
    <row r="34" spans="6:21" customFormat="1" x14ac:dyDescent="0.2"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</row>
    <row r="35" spans="6:21" customFormat="1" x14ac:dyDescent="0.2"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</row>
    <row r="36" spans="6:21" customFormat="1" ht="36" customHeight="1" x14ac:dyDescent="0.2"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</row>
    <row r="37" spans="6:21" customFormat="1" x14ac:dyDescent="0.2"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</row>
    <row r="38" spans="6:21" customFormat="1" x14ac:dyDescent="0.2"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</row>
    <row r="39" spans="6:21" customFormat="1" x14ac:dyDescent="0.2"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</row>
    <row r="40" spans="6:21" customFormat="1" x14ac:dyDescent="0.2"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</row>
    <row r="41" spans="6:21" customFormat="1" x14ac:dyDescent="0.2"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</row>
    <row r="42" spans="6:21" customFormat="1" x14ac:dyDescent="0.2"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</row>
    <row r="43" spans="6:21" customFormat="1" x14ac:dyDescent="0.2"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</row>
    <row r="44" spans="6:21" customFormat="1" x14ac:dyDescent="0.2"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</row>
    <row r="45" spans="6:21" customFormat="1" x14ac:dyDescent="0.2"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</row>
    <row r="46" spans="6:21" customFormat="1" x14ac:dyDescent="0.2"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</row>
    <row r="47" spans="6:21" customFormat="1" x14ac:dyDescent="0.2"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  <c r="S47" s="147"/>
      <c r="T47" s="147"/>
      <c r="U47" s="147"/>
    </row>
    <row r="48" spans="6:21" customFormat="1" x14ac:dyDescent="0.2"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</row>
    <row r="49" spans="6:21" customFormat="1" x14ac:dyDescent="0.2"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</row>
    <row r="50" spans="6:21" customFormat="1" x14ac:dyDescent="0.2"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</row>
    <row r="51" spans="6:21" customFormat="1" x14ac:dyDescent="0.2"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</row>
    <row r="52" spans="6:21" customFormat="1" x14ac:dyDescent="0.2"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</row>
    <row r="53" spans="6:21" customFormat="1" x14ac:dyDescent="0.2"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</row>
    <row r="54" spans="6:21" customFormat="1" x14ac:dyDescent="0.2"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</row>
    <row r="55" spans="6:21" customFormat="1" x14ac:dyDescent="0.2"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</row>
    <row r="56" spans="6:21" customFormat="1" x14ac:dyDescent="0.2"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</row>
    <row r="57" spans="6:21" customFormat="1" x14ac:dyDescent="0.2"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</row>
    <row r="58" spans="6:21" customFormat="1" x14ac:dyDescent="0.2"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</row>
    <row r="59" spans="6:21" customFormat="1" x14ac:dyDescent="0.2"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</row>
    <row r="60" spans="6:21" customFormat="1" x14ac:dyDescent="0.2"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</row>
    <row r="61" spans="6:21" customFormat="1" x14ac:dyDescent="0.2"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</row>
    <row r="62" spans="6:21" customFormat="1" x14ac:dyDescent="0.2"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</row>
    <row r="63" spans="6:21" customFormat="1" x14ac:dyDescent="0.2"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</row>
    <row r="64" spans="6:21" customFormat="1" x14ac:dyDescent="0.2"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</row>
    <row r="65" spans="2:21" customFormat="1" x14ac:dyDescent="0.2"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</row>
    <row r="66" spans="2:21" customFormat="1" x14ac:dyDescent="0.2"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</row>
    <row r="67" spans="2:21" customFormat="1" x14ac:dyDescent="0.2"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7"/>
      <c r="T67" s="147"/>
      <c r="U67" s="147"/>
    </row>
    <row r="68" spans="2:21" customFormat="1" x14ac:dyDescent="0.2"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</row>
    <row r="69" spans="2:21" customFormat="1" x14ac:dyDescent="0.2"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</row>
    <row r="70" spans="2:21" customFormat="1" x14ac:dyDescent="0.2"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</row>
    <row r="71" spans="2:21" customFormat="1" x14ac:dyDescent="0.2"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</row>
    <row r="72" spans="2:21" customFormat="1" x14ac:dyDescent="0.2">
      <c r="B72" s="148"/>
      <c r="C72" s="150"/>
      <c r="D72" s="150"/>
      <c r="E72" s="150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</row>
    <row r="73" spans="2:21" customFormat="1" x14ac:dyDescent="0.2">
      <c r="B73" s="143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</row>
    <row r="74" spans="2:21" customFormat="1" x14ac:dyDescent="0.2">
      <c r="B74" s="143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</row>
    <row r="75" spans="2:21" customFormat="1" x14ac:dyDescent="0.2">
      <c r="B75" s="143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</row>
    <row r="76" spans="2:21" customFormat="1" x14ac:dyDescent="0.2">
      <c r="B76" s="143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</row>
    <row r="77" spans="2:21" customFormat="1" x14ac:dyDescent="0.2">
      <c r="B77" s="143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</row>
    <row r="78" spans="2:21" customFormat="1" x14ac:dyDescent="0.2">
      <c r="B78" s="143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</row>
    <row r="79" spans="2:21" customFormat="1" x14ac:dyDescent="0.2">
      <c r="B79" s="143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</row>
    <row r="80" spans="2:21" customFormat="1" x14ac:dyDescent="0.2">
      <c r="B80" s="143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</row>
    <row r="81" spans="2:21" customFormat="1" x14ac:dyDescent="0.2">
      <c r="B81" s="143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</row>
    <row r="82" spans="2:21" customFormat="1" x14ac:dyDescent="0.2">
      <c r="B82" s="142"/>
    </row>
    <row r="83" spans="2:21" customFormat="1" x14ac:dyDescent="0.2">
      <c r="B83" s="142"/>
    </row>
    <row r="84" spans="2:21" customFormat="1" x14ac:dyDescent="0.2">
      <c r="B84" s="142"/>
    </row>
    <row r="85" spans="2:21" customFormat="1" x14ac:dyDescent="0.2">
      <c r="B85" s="142"/>
    </row>
    <row r="86" spans="2:21" customFormat="1" x14ac:dyDescent="0.2">
      <c r="B86" s="142" t="s">
        <v>177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topLeftCell="A2" workbookViewId="0">
      <selection activeCell="K51" sqref="K51"/>
    </sheetView>
  </sheetViews>
  <sheetFormatPr defaultRowHeight="15" x14ac:dyDescent="0.2"/>
  <cols>
    <col min="1" max="1" width="7.6640625" customWidth="1"/>
    <col min="2" max="2" width="36" customWidth="1"/>
    <col min="5" max="5" width="11" customWidth="1"/>
  </cols>
  <sheetData>
    <row r="2" spans="2:5" ht="15.75" thickBot="1" x14ac:dyDescent="0.25">
      <c r="B2" s="142"/>
    </row>
    <row r="3" spans="2:5" x14ac:dyDescent="0.2">
      <c r="B3" s="190"/>
      <c r="C3" s="191"/>
      <c r="D3" s="191"/>
      <c r="E3" s="192"/>
    </row>
    <row r="4" spans="2:5" x14ac:dyDescent="0.2">
      <c r="B4" s="193" t="s">
        <v>152</v>
      </c>
      <c r="C4" s="194"/>
      <c r="D4" s="194"/>
      <c r="E4" s="195"/>
    </row>
    <row r="5" spans="2:5" ht="0.75" customHeight="1" thickBot="1" x14ac:dyDescent="0.25">
      <c r="B5" s="198"/>
      <c r="C5" s="199"/>
      <c r="D5" s="199"/>
      <c r="E5" s="200"/>
    </row>
    <row r="6" spans="2:5" x14ac:dyDescent="0.2">
      <c r="B6" s="196" t="s">
        <v>153</v>
      </c>
      <c r="C6" s="196" t="s">
        <v>154</v>
      </c>
      <c r="D6" s="196" t="s">
        <v>155</v>
      </c>
      <c r="E6" s="196" t="s">
        <v>156</v>
      </c>
    </row>
    <row r="7" spans="2:5" ht="15.75" thickBot="1" x14ac:dyDescent="0.25">
      <c r="B7" s="197"/>
      <c r="C7" s="197"/>
      <c r="D7" s="197"/>
      <c r="E7" s="197"/>
    </row>
    <row r="8" spans="2:5" x14ac:dyDescent="0.2">
      <c r="B8" s="145" t="s">
        <v>157</v>
      </c>
      <c r="C8" s="184"/>
      <c r="D8" s="184"/>
      <c r="E8" s="184"/>
    </row>
    <row r="9" spans="2:5" ht="13.5" customHeight="1" thickBot="1" x14ac:dyDescent="0.25">
      <c r="B9" s="146"/>
      <c r="C9" s="185"/>
      <c r="D9" s="185"/>
      <c r="E9" s="185"/>
    </row>
    <row r="10" spans="2:5" ht="25.5" customHeight="1" x14ac:dyDescent="0.2">
      <c r="B10" s="145" t="s">
        <v>158</v>
      </c>
      <c r="C10" s="184"/>
      <c r="D10" s="184"/>
      <c r="E10" s="184"/>
    </row>
    <row r="11" spans="2:5" ht="15.75" thickBot="1" x14ac:dyDescent="0.25">
      <c r="B11" s="146"/>
      <c r="C11" s="185"/>
      <c r="D11" s="185"/>
      <c r="E11" s="185"/>
    </row>
    <row r="12" spans="2:5" x14ac:dyDescent="0.2">
      <c r="B12" s="145"/>
      <c r="C12" s="186"/>
      <c r="D12" s="186"/>
      <c r="E12" s="186"/>
    </row>
    <row r="13" spans="2:5" x14ac:dyDescent="0.2">
      <c r="B13" s="145" t="s">
        <v>159</v>
      </c>
      <c r="C13" s="184"/>
      <c r="D13" s="184"/>
      <c r="E13" s="184"/>
    </row>
    <row r="14" spans="2:5" ht="0.75" customHeight="1" thickBot="1" x14ac:dyDescent="0.25">
      <c r="B14" s="146"/>
      <c r="C14" s="185"/>
      <c r="D14" s="185"/>
      <c r="E14" s="185"/>
    </row>
    <row r="15" spans="2:5" x14ac:dyDescent="0.2">
      <c r="B15" s="145"/>
      <c r="C15" s="186"/>
      <c r="D15" s="186"/>
      <c r="E15" s="186"/>
    </row>
    <row r="16" spans="2:5" x14ac:dyDescent="0.2">
      <c r="B16" s="145" t="s">
        <v>160</v>
      </c>
      <c r="C16" s="184"/>
      <c r="D16" s="184"/>
      <c r="E16" s="184"/>
    </row>
    <row r="17" spans="2:5" ht="2.25" customHeight="1" thickBot="1" x14ac:dyDescent="0.25">
      <c r="B17" s="146"/>
      <c r="C17" s="185"/>
      <c r="D17" s="185"/>
      <c r="E17" s="185"/>
    </row>
    <row r="18" spans="2:5" ht="25.5" x14ac:dyDescent="0.2">
      <c r="B18" s="145" t="s">
        <v>161</v>
      </c>
      <c r="C18" s="184"/>
      <c r="D18" s="184"/>
      <c r="E18" s="184"/>
    </row>
    <row r="19" spans="2:5" ht="15.75" thickBot="1" x14ac:dyDescent="0.25">
      <c r="B19" s="146"/>
      <c r="C19" s="185"/>
      <c r="D19" s="185"/>
      <c r="E19" s="185"/>
    </row>
    <row r="20" spans="2:5" ht="25.5" x14ac:dyDescent="0.2">
      <c r="B20" s="145" t="s">
        <v>162</v>
      </c>
      <c r="C20" s="184"/>
      <c r="D20" s="184"/>
      <c r="E20" s="184"/>
    </row>
    <row r="21" spans="2:5" ht="15.75" thickBot="1" x14ac:dyDescent="0.25">
      <c r="B21" s="146"/>
      <c r="C21" s="185"/>
      <c r="D21" s="185"/>
      <c r="E21" s="185"/>
    </row>
    <row r="22" spans="2:5" x14ac:dyDescent="0.2">
      <c r="B22" s="145" t="s">
        <v>163</v>
      </c>
      <c r="C22" s="184"/>
      <c r="D22" s="184"/>
      <c r="E22" s="184"/>
    </row>
    <row r="23" spans="2:5" ht="12" customHeight="1" thickBot="1" x14ac:dyDescent="0.25">
      <c r="B23" s="145" t="s">
        <v>164</v>
      </c>
      <c r="C23" s="184"/>
      <c r="D23" s="184"/>
      <c r="E23" s="184"/>
    </row>
    <row r="24" spans="2:5" ht="15.75" hidden="1" thickBot="1" x14ac:dyDescent="0.25">
      <c r="B24" s="146"/>
      <c r="C24" s="185"/>
      <c r="D24" s="185"/>
      <c r="E24" s="185"/>
    </row>
    <row r="25" spans="2:5" ht="22.5" customHeight="1" x14ac:dyDescent="0.2">
      <c r="B25" s="144" t="s">
        <v>165</v>
      </c>
      <c r="C25" s="186"/>
      <c r="D25" s="186"/>
      <c r="E25" s="186"/>
    </row>
    <row r="26" spans="2:5" x14ac:dyDescent="0.2">
      <c r="B26" s="145" t="s">
        <v>166</v>
      </c>
      <c r="C26" s="184"/>
      <c r="D26" s="184"/>
      <c r="E26" s="184"/>
    </row>
    <row r="27" spans="2:5" ht="3" customHeight="1" thickBot="1" x14ac:dyDescent="0.25">
      <c r="B27" s="146"/>
      <c r="C27" s="185"/>
      <c r="D27" s="185"/>
      <c r="E27" s="185"/>
    </row>
    <row r="28" spans="2:5" x14ac:dyDescent="0.2">
      <c r="B28" s="145"/>
      <c r="C28" s="186"/>
      <c r="D28" s="186"/>
      <c r="E28" s="186"/>
    </row>
    <row r="29" spans="2:5" x14ac:dyDescent="0.2">
      <c r="B29" s="145" t="s">
        <v>167</v>
      </c>
      <c r="C29" s="184"/>
      <c r="D29" s="184"/>
      <c r="E29" s="184"/>
    </row>
    <row r="30" spans="2:5" ht="11.25" customHeight="1" thickBot="1" x14ac:dyDescent="0.25">
      <c r="B30" s="145"/>
      <c r="C30" s="184"/>
      <c r="D30" s="184"/>
      <c r="E30" s="184"/>
    </row>
    <row r="31" spans="2:5" ht="15.75" hidden="1" thickBot="1" x14ac:dyDescent="0.25">
      <c r="B31" s="146"/>
      <c r="C31" s="185"/>
      <c r="D31" s="185"/>
      <c r="E31" s="185"/>
    </row>
    <row r="32" spans="2:5" x14ac:dyDescent="0.2">
      <c r="B32" s="187"/>
      <c r="C32" s="188"/>
      <c r="D32" s="188"/>
      <c r="E32" s="189"/>
    </row>
    <row r="33" spans="1:8" ht="24" customHeight="1" x14ac:dyDescent="0.2">
      <c r="B33" s="181" t="s">
        <v>168</v>
      </c>
      <c r="C33" s="182"/>
      <c r="D33" s="182"/>
      <c r="E33" s="183"/>
    </row>
    <row r="34" spans="1:8" x14ac:dyDescent="0.2">
      <c r="B34" s="181"/>
      <c r="C34" s="182"/>
      <c r="D34" s="182"/>
      <c r="E34" s="183"/>
    </row>
    <row r="35" spans="1:8" x14ac:dyDescent="0.2">
      <c r="B35" s="181" t="s">
        <v>169</v>
      </c>
      <c r="C35" s="182"/>
      <c r="D35" s="182"/>
      <c r="E35" s="183"/>
    </row>
    <row r="36" spans="1:8" x14ac:dyDescent="0.2">
      <c r="B36" s="181"/>
      <c r="C36" s="182"/>
      <c r="D36" s="182"/>
      <c r="E36" s="183"/>
    </row>
    <row r="37" spans="1:8" ht="36" customHeight="1" x14ac:dyDescent="0.2">
      <c r="B37" s="181" t="s">
        <v>170</v>
      </c>
      <c r="C37" s="182"/>
      <c r="D37" s="182"/>
      <c r="E37" s="183"/>
    </row>
    <row r="38" spans="1:8" ht="24" customHeight="1" x14ac:dyDescent="0.2">
      <c r="B38" s="181" t="s">
        <v>171</v>
      </c>
      <c r="C38" s="182"/>
      <c r="D38" s="182"/>
      <c r="E38" s="183"/>
    </row>
    <row r="39" spans="1:8" ht="15.75" thickBot="1" x14ac:dyDescent="0.25">
      <c r="B39" s="176"/>
      <c r="C39" s="177"/>
      <c r="D39" s="177"/>
      <c r="E39" s="178"/>
    </row>
    <row r="40" spans="1:8" x14ac:dyDescent="0.2">
      <c r="B40" s="142"/>
    </row>
    <row r="41" spans="1:8" ht="18" customHeight="1" x14ac:dyDescent="0.2">
      <c r="B41" s="142" t="s">
        <v>172</v>
      </c>
      <c r="C41" s="142" t="s">
        <v>173</v>
      </c>
    </row>
    <row r="42" spans="1:8" ht="19.5" customHeight="1" x14ac:dyDescent="0.2">
      <c r="B42" s="142" t="s">
        <v>174</v>
      </c>
      <c r="C42" s="179" t="s">
        <v>175</v>
      </c>
      <c r="D42" s="175"/>
      <c r="E42" s="175"/>
      <c r="F42" s="175"/>
      <c r="G42" s="175"/>
      <c r="H42" s="175"/>
    </row>
    <row r="43" spans="1:8" ht="23.25" customHeight="1" x14ac:dyDescent="0.2">
      <c r="C43" s="180" t="s">
        <v>173</v>
      </c>
      <c r="D43" s="175"/>
      <c r="E43" s="175"/>
    </row>
    <row r="45" spans="1:8" ht="18" x14ac:dyDescent="0.25">
      <c r="A45" s="151"/>
      <c r="B45" s="151"/>
      <c r="C45" s="151"/>
      <c r="D45" s="151"/>
      <c r="E45" s="151"/>
      <c r="F45" s="151"/>
    </row>
    <row r="46" spans="1:8" ht="18" x14ac:dyDescent="0.25">
      <c r="A46" s="151"/>
      <c r="B46" s="151"/>
      <c r="C46" s="151"/>
      <c r="D46" s="151"/>
      <c r="E46" s="151"/>
      <c r="F46" s="151"/>
    </row>
    <row r="47" spans="1:8" ht="21" customHeight="1" x14ac:dyDescent="0.25">
      <c r="A47" s="151"/>
      <c r="B47" s="151"/>
      <c r="C47" s="151"/>
      <c r="D47" s="151"/>
      <c r="E47" s="151"/>
      <c r="F47" s="151"/>
    </row>
    <row r="48" spans="1:8" ht="18" x14ac:dyDescent="0.25">
      <c r="A48" s="151"/>
      <c r="B48" s="151"/>
      <c r="C48" s="151"/>
      <c r="D48" s="151"/>
      <c r="E48" s="151"/>
      <c r="F48" s="151"/>
    </row>
    <row r="49" spans="1:6" ht="23.25" customHeight="1" x14ac:dyDescent="0.25">
      <c r="A49" s="151"/>
      <c r="B49" s="151"/>
      <c r="C49" s="151"/>
      <c r="D49" s="151"/>
      <c r="E49" s="151"/>
      <c r="F49" s="151"/>
    </row>
    <row r="50" spans="1:6" ht="18" x14ac:dyDescent="0.25">
      <c r="A50" s="151"/>
      <c r="B50" s="151"/>
      <c r="C50" s="151"/>
      <c r="D50" s="151"/>
      <c r="E50" s="151"/>
      <c r="F50" s="151"/>
    </row>
    <row r="51" spans="1:6" ht="18" x14ac:dyDescent="0.25">
      <c r="A51" s="151"/>
      <c r="B51" s="151"/>
      <c r="C51" s="151"/>
      <c r="D51" s="151"/>
      <c r="E51" s="151"/>
      <c r="F51" s="151"/>
    </row>
    <row r="52" spans="1:6" ht="18" x14ac:dyDescent="0.25">
      <c r="A52" s="151"/>
      <c r="B52" s="151"/>
      <c r="C52" s="151"/>
      <c r="D52" s="151"/>
      <c r="E52" s="151"/>
      <c r="F52" s="151"/>
    </row>
    <row r="53" spans="1:6" ht="18" x14ac:dyDescent="0.25">
      <c r="A53" s="151"/>
      <c r="B53" s="151"/>
      <c r="C53" s="151"/>
      <c r="D53" s="151"/>
      <c r="E53" s="151"/>
      <c r="F53" s="151"/>
    </row>
    <row r="54" spans="1:6" ht="18" x14ac:dyDescent="0.25">
      <c r="A54" s="151"/>
      <c r="B54" s="151"/>
      <c r="C54" s="151"/>
      <c r="D54" s="151"/>
      <c r="E54" s="151"/>
      <c r="F54" s="151"/>
    </row>
    <row r="55" spans="1:6" ht="18" x14ac:dyDescent="0.25">
      <c r="A55" s="151"/>
      <c r="B55" s="151"/>
      <c r="C55" s="151"/>
      <c r="D55" s="151"/>
      <c r="E55" s="151"/>
      <c r="F55" s="151"/>
    </row>
    <row r="56" spans="1:6" ht="18" x14ac:dyDescent="0.25">
      <c r="A56" s="151"/>
      <c r="B56" s="151"/>
      <c r="C56" s="151"/>
      <c r="D56" s="151"/>
      <c r="E56" s="151"/>
      <c r="F56" s="151"/>
    </row>
    <row r="57" spans="1:6" ht="18" x14ac:dyDescent="0.25">
      <c r="A57" s="151"/>
      <c r="B57" s="151"/>
      <c r="C57" s="151"/>
      <c r="D57" s="151"/>
      <c r="E57" s="151"/>
      <c r="F57" s="151"/>
    </row>
    <row r="58" spans="1:6" ht="18" x14ac:dyDescent="0.25">
      <c r="A58" s="151"/>
      <c r="B58" s="151"/>
      <c r="C58" s="151"/>
      <c r="D58" s="151"/>
      <c r="E58" s="151"/>
      <c r="F58" s="151"/>
    </row>
    <row r="59" spans="1:6" ht="18" x14ac:dyDescent="0.25">
      <c r="A59" s="151"/>
      <c r="B59" s="151"/>
      <c r="C59" s="151"/>
      <c r="D59" s="151"/>
      <c r="E59" s="151"/>
      <c r="F59" s="151"/>
    </row>
    <row r="60" spans="1:6" ht="18" x14ac:dyDescent="0.25">
      <c r="A60" s="151"/>
      <c r="B60" s="151"/>
      <c r="C60" s="151"/>
      <c r="D60" s="151"/>
      <c r="E60" s="151"/>
      <c r="F60" s="151"/>
    </row>
    <row r="61" spans="1:6" ht="18" x14ac:dyDescent="0.25">
      <c r="A61" s="151"/>
      <c r="B61" s="151"/>
      <c r="C61" s="151"/>
      <c r="D61" s="151"/>
      <c r="E61" s="151"/>
      <c r="F61" s="151"/>
    </row>
    <row r="62" spans="1:6" ht="18" x14ac:dyDescent="0.25">
      <c r="A62" s="151"/>
      <c r="B62" s="151"/>
      <c r="C62" s="151"/>
      <c r="D62" s="151"/>
      <c r="E62" s="151"/>
      <c r="F62" s="151"/>
    </row>
    <row r="63" spans="1:6" ht="18" x14ac:dyDescent="0.25">
      <c r="A63" s="151"/>
      <c r="B63" s="151"/>
      <c r="C63" s="151"/>
      <c r="D63" s="151"/>
      <c r="E63" s="151"/>
      <c r="F63" s="151"/>
    </row>
    <row r="64" spans="1:6" ht="18" x14ac:dyDescent="0.25">
      <c r="A64" s="151"/>
      <c r="B64" s="151"/>
      <c r="C64" s="151"/>
      <c r="D64" s="151"/>
      <c r="E64" s="151"/>
      <c r="F64" s="151"/>
    </row>
    <row r="65" spans="1:6" ht="18" x14ac:dyDescent="0.25">
      <c r="A65" s="151"/>
      <c r="B65" s="151"/>
      <c r="C65" s="151"/>
      <c r="D65" s="151"/>
      <c r="E65" s="151"/>
      <c r="F65" s="151"/>
    </row>
    <row r="66" spans="1:6" ht="18" x14ac:dyDescent="0.25">
      <c r="A66" s="151"/>
      <c r="B66" s="151"/>
      <c r="C66" s="151"/>
      <c r="D66" s="151"/>
      <c r="E66" s="151"/>
      <c r="F66" s="151"/>
    </row>
  </sheetData>
  <mergeCells count="44">
    <mergeCell ref="B3:E3"/>
    <mergeCell ref="B4:E4"/>
    <mergeCell ref="B6:B7"/>
    <mergeCell ref="C6:C7"/>
    <mergeCell ref="D6:D7"/>
    <mergeCell ref="B5:E5"/>
    <mergeCell ref="E6:E7"/>
    <mergeCell ref="B34:E34"/>
    <mergeCell ref="B35:E35"/>
    <mergeCell ref="B36:E36"/>
    <mergeCell ref="E28:E31"/>
    <mergeCell ref="E22:E24"/>
    <mergeCell ref="E25:E27"/>
    <mergeCell ref="C22:C24"/>
    <mergeCell ref="D22:D24"/>
    <mergeCell ref="C25:C27"/>
    <mergeCell ref="D25:D27"/>
    <mergeCell ref="C28:C31"/>
    <mergeCell ref="D28:D31"/>
    <mergeCell ref="E15:E17"/>
    <mergeCell ref="E18:E19"/>
    <mergeCell ref="E20:E21"/>
    <mergeCell ref="B32:E32"/>
    <mergeCell ref="B33:E33"/>
    <mergeCell ref="C15:C17"/>
    <mergeCell ref="D15:D17"/>
    <mergeCell ref="C18:C19"/>
    <mergeCell ref="D18:D19"/>
    <mergeCell ref="C20:C21"/>
    <mergeCell ref="D20:D21"/>
    <mergeCell ref="E8:E9"/>
    <mergeCell ref="E10:E11"/>
    <mergeCell ref="E12:E14"/>
    <mergeCell ref="C8:C9"/>
    <mergeCell ref="D8:D9"/>
    <mergeCell ref="C10:C11"/>
    <mergeCell ref="D10:D11"/>
    <mergeCell ref="C12:C14"/>
    <mergeCell ref="D12:D14"/>
    <mergeCell ref="B39:E39"/>
    <mergeCell ref="C42:H42"/>
    <mergeCell ref="C43:E43"/>
    <mergeCell ref="B37:E37"/>
    <mergeCell ref="B38:E38"/>
  </mergeCells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workbookViewId="0">
      <selection activeCell="K39" sqref="K39"/>
    </sheetView>
  </sheetViews>
  <sheetFormatPr defaultRowHeight="15" x14ac:dyDescent="0.2"/>
  <sheetData>
    <row r="2" spans="2:7" ht="15.75" x14ac:dyDescent="0.25">
      <c r="B2" s="117"/>
      <c r="C2" s="118"/>
      <c r="D2" s="118"/>
      <c r="E2" s="118"/>
      <c r="F2" s="118"/>
      <c r="G2" s="118"/>
    </row>
    <row r="3" spans="2:7" x14ac:dyDescent="0.2">
      <c r="B3" s="119" t="s">
        <v>178</v>
      </c>
      <c r="C3" s="120"/>
      <c r="D3" s="120"/>
      <c r="E3" s="120" t="s">
        <v>83</v>
      </c>
      <c r="F3" s="120"/>
      <c r="G3" s="121"/>
    </row>
    <row r="4" spans="2:7" x14ac:dyDescent="0.2">
      <c r="B4" s="122" t="s">
        <v>84</v>
      </c>
      <c r="C4" s="123"/>
      <c r="D4" s="123"/>
      <c r="E4" s="123"/>
      <c r="F4" s="123"/>
      <c r="G4" s="124"/>
    </row>
    <row r="5" spans="2:7" x14ac:dyDescent="0.2">
      <c r="B5" s="118"/>
      <c r="C5" s="118"/>
      <c r="D5" s="118"/>
      <c r="E5" s="118"/>
      <c r="F5" s="118"/>
      <c r="G5" s="118"/>
    </row>
    <row r="6" spans="2:7" ht="15.75" thickBot="1" x14ac:dyDescent="0.25">
      <c r="B6" s="118"/>
      <c r="C6" s="118"/>
      <c r="D6" s="118"/>
      <c r="E6" s="152" t="s">
        <v>185</v>
      </c>
      <c r="F6" s="152" t="s">
        <v>86</v>
      </c>
      <c r="G6" s="152" t="s">
        <v>87</v>
      </c>
    </row>
    <row r="7" spans="2:7" x14ac:dyDescent="0.2">
      <c r="B7" s="164" t="s">
        <v>179</v>
      </c>
      <c r="C7" s="153"/>
      <c r="D7" s="154"/>
      <c r="E7" s="155"/>
      <c r="F7" s="156"/>
      <c r="G7" s="157">
        <f t="shared" ref="G7:G26" si="0">SUM(E7*F7)</f>
        <v>0</v>
      </c>
    </row>
    <row r="8" spans="2:7" x14ac:dyDescent="0.2">
      <c r="B8" s="158" t="s">
        <v>180</v>
      </c>
      <c r="C8" s="159"/>
      <c r="D8" s="130"/>
      <c r="E8" s="131"/>
      <c r="F8" s="132"/>
      <c r="G8" s="133">
        <f t="shared" si="0"/>
        <v>0</v>
      </c>
    </row>
    <row r="9" spans="2:7" x14ac:dyDescent="0.2">
      <c r="B9" s="158" t="s">
        <v>181</v>
      </c>
      <c r="C9" s="159"/>
      <c r="D9" s="130"/>
      <c r="E9" s="131"/>
      <c r="F9" s="132"/>
      <c r="G9" s="133">
        <f t="shared" si="0"/>
        <v>0</v>
      </c>
    </row>
    <row r="10" spans="2:7" x14ac:dyDescent="0.2">
      <c r="B10" s="158" t="s">
        <v>181</v>
      </c>
      <c r="C10" s="159"/>
      <c r="D10" s="130"/>
      <c r="E10" s="131"/>
      <c r="F10" s="132"/>
      <c r="G10" s="133"/>
    </row>
    <row r="11" spans="2:7" x14ac:dyDescent="0.2">
      <c r="B11" s="158" t="s">
        <v>182</v>
      </c>
      <c r="C11" s="159"/>
      <c r="D11" s="130"/>
      <c r="E11" s="131"/>
      <c r="F11" s="132"/>
      <c r="G11" s="133">
        <f t="shared" si="0"/>
        <v>0</v>
      </c>
    </row>
    <row r="12" spans="2:7" x14ac:dyDescent="0.2">
      <c r="B12" s="158" t="s">
        <v>91</v>
      </c>
      <c r="C12" s="159"/>
      <c r="D12" s="130"/>
      <c r="E12" s="131"/>
      <c r="F12" s="132"/>
      <c r="G12" s="133">
        <f t="shared" si="0"/>
        <v>0</v>
      </c>
    </row>
    <row r="13" spans="2:7" x14ac:dyDescent="0.2">
      <c r="B13" s="158" t="s">
        <v>95</v>
      </c>
      <c r="C13" s="159"/>
      <c r="D13" s="130"/>
      <c r="E13" s="131"/>
      <c r="F13" s="132"/>
      <c r="G13" s="133">
        <f t="shared" si="0"/>
        <v>0</v>
      </c>
    </row>
    <row r="14" spans="2:7" x14ac:dyDescent="0.2">
      <c r="B14" s="158" t="s">
        <v>93</v>
      </c>
      <c r="C14" s="159"/>
      <c r="D14" s="130"/>
      <c r="E14" s="131"/>
      <c r="F14" s="134"/>
      <c r="G14" s="133">
        <f t="shared" si="0"/>
        <v>0</v>
      </c>
    </row>
    <row r="15" spans="2:7" x14ac:dyDescent="0.2">
      <c r="B15" s="158" t="s">
        <v>94</v>
      </c>
      <c r="C15" s="159"/>
      <c r="D15" s="130"/>
      <c r="E15" s="131"/>
      <c r="F15" s="134"/>
      <c r="G15" s="133">
        <f t="shared" si="0"/>
        <v>0</v>
      </c>
    </row>
    <row r="16" spans="2:7" x14ac:dyDescent="0.2">
      <c r="B16" s="158" t="s">
        <v>183</v>
      </c>
      <c r="C16" s="159"/>
      <c r="D16" s="130"/>
      <c r="E16" s="131"/>
      <c r="F16" s="134"/>
      <c r="G16" s="133">
        <f t="shared" si="0"/>
        <v>0</v>
      </c>
    </row>
    <row r="17" spans="2:7" x14ac:dyDescent="0.2">
      <c r="B17" s="158" t="s">
        <v>96</v>
      </c>
      <c r="C17" s="159"/>
      <c r="D17" s="130"/>
      <c r="E17" s="131"/>
      <c r="F17" s="134"/>
      <c r="G17" s="133">
        <f t="shared" si="0"/>
        <v>0</v>
      </c>
    </row>
    <row r="18" spans="2:7" x14ac:dyDescent="0.2">
      <c r="B18" s="158" t="s">
        <v>184</v>
      </c>
      <c r="C18" s="159"/>
      <c r="D18" s="130"/>
      <c r="E18" s="131"/>
      <c r="F18" s="132"/>
      <c r="G18" s="133">
        <f t="shared" si="0"/>
        <v>0</v>
      </c>
    </row>
    <row r="19" spans="2:7" x14ac:dyDescent="0.2">
      <c r="B19" s="158" t="s">
        <v>186</v>
      </c>
      <c r="C19" s="159"/>
      <c r="D19" s="130"/>
      <c r="E19" s="131"/>
      <c r="F19" s="132"/>
      <c r="G19" s="133">
        <f t="shared" si="0"/>
        <v>0</v>
      </c>
    </row>
    <row r="20" spans="2:7" x14ac:dyDescent="0.2">
      <c r="B20" s="158" t="s">
        <v>187</v>
      </c>
      <c r="C20" s="159"/>
      <c r="D20" s="130"/>
      <c r="E20" s="131"/>
      <c r="F20" s="132"/>
      <c r="G20" s="133">
        <f t="shared" si="0"/>
        <v>0</v>
      </c>
    </row>
    <row r="21" spans="2:7" x14ac:dyDescent="0.2">
      <c r="B21" s="158"/>
      <c r="C21" s="159"/>
      <c r="D21" s="130"/>
      <c r="E21" s="131"/>
      <c r="F21" s="132"/>
      <c r="G21" s="133">
        <f t="shared" si="0"/>
        <v>0</v>
      </c>
    </row>
    <row r="22" spans="2:7" x14ac:dyDescent="0.2">
      <c r="B22" s="158"/>
      <c r="C22" s="159"/>
      <c r="D22" s="130"/>
      <c r="E22" s="131"/>
      <c r="F22" s="132"/>
      <c r="G22" s="133">
        <f t="shared" si="0"/>
        <v>0</v>
      </c>
    </row>
    <row r="23" spans="2:7" x14ac:dyDescent="0.2">
      <c r="B23" s="158"/>
      <c r="C23" s="159"/>
      <c r="D23" s="130"/>
      <c r="E23" s="131"/>
      <c r="F23" s="132"/>
      <c r="G23" s="133">
        <f t="shared" si="0"/>
        <v>0</v>
      </c>
    </row>
    <row r="24" spans="2:7" x14ac:dyDescent="0.2">
      <c r="B24" s="158"/>
      <c r="C24" s="159"/>
      <c r="D24" s="130"/>
      <c r="E24" s="131"/>
      <c r="F24" s="132"/>
      <c r="G24" s="133">
        <f t="shared" si="0"/>
        <v>0</v>
      </c>
    </row>
    <row r="25" spans="2:7" x14ac:dyDescent="0.2">
      <c r="B25" s="158"/>
      <c r="C25" s="159"/>
      <c r="D25" s="130"/>
      <c r="E25" s="131"/>
      <c r="F25" s="132"/>
      <c r="G25" s="133">
        <f t="shared" si="0"/>
        <v>0</v>
      </c>
    </row>
    <row r="26" spans="2:7" x14ac:dyDescent="0.2">
      <c r="B26" s="160"/>
      <c r="C26" s="123"/>
      <c r="D26" s="124"/>
      <c r="E26" s="135"/>
      <c r="F26" s="135"/>
      <c r="G26" s="136">
        <f t="shared" si="0"/>
        <v>0</v>
      </c>
    </row>
    <row r="27" spans="2:7" ht="16.5" thickBot="1" x14ac:dyDescent="0.3">
      <c r="B27" s="161" t="s">
        <v>10</v>
      </c>
      <c r="C27" s="162"/>
      <c r="D27" s="162"/>
      <c r="E27" s="162"/>
      <c r="F27" s="162"/>
      <c r="G27" s="163">
        <f>SUM(G7:G26)</f>
        <v>0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workbookViewId="0">
      <selection activeCell="K22" sqref="K22"/>
    </sheetView>
  </sheetViews>
  <sheetFormatPr defaultRowHeight="15" x14ac:dyDescent="0.2"/>
  <sheetData>
    <row r="1" spans="2:2" ht="28.5" customHeight="1" x14ac:dyDescent="0.2">
      <c r="B1" s="141" t="s">
        <v>176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5E5D0C97FA734996159F2E2DEC7256" ma:contentTypeVersion="22" ma:contentTypeDescription="Opret et nyt dokument." ma:contentTypeScope="" ma:versionID="85aefb53342be38d57b42cc09a83f8a0">
  <xsd:schema xmlns:xsd="http://www.w3.org/2001/XMLSchema" xmlns:xs="http://www.w3.org/2001/XMLSchema" xmlns:p="http://schemas.microsoft.com/office/2006/metadata/properties" xmlns:ns2="b1f34e9c-cf3e-47e3-af0f-3bb3b4700fac" xmlns:ns4="95205d42-89eb-43c3-ae46-3fd3b7e1c958" targetNamespace="http://schemas.microsoft.com/office/2006/metadata/properties" ma:root="true" ma:fieldsID="d65aee3a562b762958ab3edf2d5c6098" ns2:_="" ns4:_="">
    <xsd:import namespace="b1f34e9c-cf3e-47e3-af0f-3bb3b4700fac"/>
    <xsd:import namespace="95205d42-89eb-43c3-ae46-3fd3b7e1c958"/>
    <xsd:element name="properties">
      <xsd:complexType>
        <xsd:sequence>
          <xsd:element name="documentManagement">
            <xsd:complexType>
              <xsd:all>
                <xsd:element ref="ns2:DocuWise.TestNumber" minOccurs="0"/>
                <xsd:element ref="ns2:DocuWise.Ended" minOccurs="0"/>
                <xsd:element ref="ns2:DocuWise.CHRNumber" minOccurs="0"/>
                <xsd:element ref="ns2:DocuWise.Legacy.Department" minOccurs="0"/>
                <xsd:element ref="ns2:DocuWise.Legacy.CreatedByEmail" minOccurs="0"/>
                <xsd:element ref="ns2:DocuWise.Legacy.CreatedByName" minOccurs="0"/>
                <xsd:element ref="ns2:DocuWise.Legacy.CaseWorkerEmail" minOccurs="0"/>
                <xsd:element ref="ns2:DocuWise.Legacy.CaseWorkerName" minOccurs="0"/>
                <xsd:element ref="ns2:DocuWise.Company" minOccurs="0"/>
                <xsd:element ref="ns2:DocuWise.CompanyText" minOccurs="0"/>
                <xsd:element ref="ns2:DocuWise.JobDescription" minOccurs="0"/>
                <xsd:element ref="ns2:DocuWise.Received" minOccurs="0"/>
                <xsd:element ref="ns2:Docuwise.Number" minOccurs="0"/>
                <xsd:element ref="ns2:DocuWise.Person" minOccurs="0"/>
                <xsd:element ref="ns2:DocuWise.PersonText" minOccurs="0"/>
                <xsd:element ref="ns2:DocuWise.Project" minOccurs="0"/>
                <xsd:element ref="ns2:DocuWise.CaseWorker" minOccurs="0"/>
                <xsd:element ref="ns2:DocuWise.Language" minOccurs="0"/>
                <xsd:element ref="ns2:DocuWise.Type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34e9c-cf3e-47e3-af0f-3bb3b4700fac" elementFormDefault="qualified">
    <xsd:import namespace="http://schemas.microsoft.com/office/2006/documentManagement/types"/>
    <xsd:import namespace="http://schemas.microsoft.com/office/infopath/2007/PartnerControls"/>
    <xsd:element name="DocuWise.TestNumber" ma:index="8" nillable="true" ma:displayName="Afprøvningsnummer" ma:internalName="DocuWise_x002e_TestNumber">
      <xsd:simpleType>
        <xsd:restriction base="dms:Text">
          <xsd:maxLength value="255"/>
        </xsd:restriction>
      </xsd:simpleType>
    </xsd:element>
    <xsd:element name="DocuWise.Ended" ma:index="9" nillable="true" ma:displayName="Afsluttet" ma:default="0" ma:internalName="Docuwise_x002e_Ended">
      <xsd:simpleType>
        <xsd:restriction base="dms:Boolean"/>
      </xsd:simpleType>
    </xsd:element>
    <xsd:element name="DocuWise.CHRNumber" ma:index="10" nillable="true" ma:displayName="CHR nummer" ma:internalName="DocuWise_x002e_CHRNumber">
      <xsd:simpleType>
        <xsd:restriction base="dms:Text">
          <xsd:maxLength value="255"/>
        </xsd:restriction>
      </xsd:simpleType>
    </xsd:element>
    <xsd:element name="DocuWise.Legacy.Department" ma:index="11" nillable="true" ma:displayName="DW Afdeling" ma:internalName="Docuwise_x002e_Legacy_x002e_Department">
      <xsd:simpleType>
        <xsd:restriction base="dms:Text">
          <xsd:maxLength value="255"/>
        </xsd:restriction>
      </xsd:simpleType>
    </xsd:element>
    <xsd:element name="DocuWise.Legacy.CreatedByEmail" ma:index="12" nillable="true" ma:displayName="DW Oprettet af emailadresse" ma:internalName="Docuwise_x002e_Legacy_x002e_CreatedByEmail">
      <xsd:simpleType>
        <xsd:restriction base="dms:Text">
          <xsd:maxLength value="255"/>
        </xsd:restriction>
      </xsd:simpleType>
    </xsd:element>
    <xsd:element name="DocuWise.Legacy.CreatedByName" ma:index="13" nillable="true" ma:displayName="DW Oprettet af navn" ma:internalName="Docuwise_x002e_Legacy_x002e_CreatedByName">
      <xsd:simpleType>
        <xsd:restriction base="dms:Text">
          <xsd:maxLength value="255"/>
        </xsd:restriction>
      </xsd:simpleType>
    </xsd:element>
    <xsd:element name="DocuWise.Legacy.CaseWorkerEmail" ma:index="14" nillable="true" ma:displayName="DW Sagsbehandler emailadresse" ma:internalName="Docuwise_x002e_Legacy_x002e_CaseWorkerEmail">
      <xsd:simpleType>
        <xsd:restriction base="dms:Text">
          <xsd:maxLength value="255"/>
        </xsd:restriction>
      </xsd:simpleType>
    </xsd:element>
    <xsd:element name="DocuWise.Legacy.CaseWorkerName" ma:index="15" nillable="true" ma:displayName="DW Sagsbehandler navn" ma:internalName="Docuwise_x002e_Legacy_x002e_CaseWorkerName">
      <xsd:simpleType>
        <xsd:restriction base="dms:Text">
          <xsd:maxLength value="255"/>
        </xsd:restriction>
      </xsd:simpleType>
    </xsd:element>
    <xsd:element name="DocuWise.Company" ma:index="16" nillable="true" ma:displayName="Firma" ma:internalName="Docuwise_x002e_Company">
      <xsd:simpleType>
        <xsd:restriction base="dms:Text">
          <xsd:maxLength value="255"/>
        </xsd:restriction>
      </xsd:simpleType>
    </xsd:element>
    <xsd:element name="DocuWise.CompanyText" ma:index="17" nillable="true" ma:displayName="Firma tekst" ma:internalName="Docuwise_x002e_CompanyText">
      <xsd:simpleType>
        <xsd:restriction base="dms:Text">
          <xsd:maxLength value="255"/>
        </xsd:restriction>
      </xsd:simpleType>
    </xsd:element>
    <xsd:element name="DocuWise.JobDescription" ma:index="18" nillable="true" ma:displayName="Job beskrivelse" ma:internalName="DocuWise_x002e_JobDescription">
      <xsd:simpleType>
        <xsd:restriction base="dms:Text">
          <xsd:maxLength value="255"/>
        </xsd:restriction>
      </xsd:simpleType>
    </xsd:element>
    <xsd:element name="DocuWise.Received" ma:index="19" nillable="true" ma:displayName="Modtaget" ma:default="0" ma:internalName="Docuwise_x002e_Received">
      <xsd:simpleType>
        <xsd:restriction base="dms:Boolean"/>
      </xsd:simpleType>
    </xsd:element>
    <xsd:element name="Docuwise.Number" ma:index="20" nillable="true" ma:displayName="Nummer" ma:decimals="0" ma:internalName="DocuWise_x002e_Number" ma:percentage="FALSE">
      <xsd:simpleType>
        <xsd:restriction base="dms:Number"/>
      </xsd:simpleType>
    </xsd:element>
    <xsd:element name="DocuWise.Person" ma:index="21" nillable="true" ma:displayName="Person" ma:internalName="Docuwise_x002e_Person">
      <xsd:simpleType>
        <xsd:restriction base="dms:Text">
          <xsd:maxLength value="255"/>
        </xsd:restriction>
      </xsd:simpleType>
    </xsd:element>
    <xsd:element name="DocuWise.PersonText" ma:index="22" nillable="true" ma:displayName="Person tekst" ma:internalName="Docuwise_x002e_PersonText">
      <xsd:simpleType>
        <xsd:restriction base="dms:Text">
          <xsd:maxLength value="255"/>
        </xsd:restriction>
      </xsd:simpleType>
    </xsd:element>
    <xsd:element name="DocuWise.Project" ma:index="23" nillable="true" ma:displayName="Projekt" ma:internalName="DocuWise_x002e_Project">
      <xsd:simpleType>
        <xsd:restriction base="dms:Text">
          <xsd:maxLength value="255"/>
        </xsd:restriction>
      </xsd:simpleType>
    </xsd:element>
    <xsd:element name="DocuWise.CaseWorker" ma:index="24" nillable="true" ma:displayName="Sagsbehandler" ma:list="UserInfo" ma:internalName="DocuWise_x002e_CaseWorker" ma:showField="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Wise.Language" ma:index="25" nillable="true" ma:displayName="Sprog" ma:internalName="DocuWise_x002e_Language">
      <xsd:simpleType>
        <xsd:restriction base="dms:Text">
          <xsd:maxLength value="255"/>
        </xsd:restriction>
      </xsd:simpleType>
    </xsd:element>
    <xsd:element name="DocuWise.Type" ma:index="26" nillable="true" ma:displayName="Type" ma:internalName="Docuwise_x002e_Typ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05d42-89eb-43c3-ae46-3fd3b7e1c958" elementFormDefault="qualified">
    <xsd:import namespace="http://schemas.microsoft.com/office/2006/documentManagement/types"/>
    <xsd:import namespace="http://schemas.microsoft.com/office/infopath/2007/PartnerControls"/>
    <xsd:element name="_dlc_DocId" ma:index="2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2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displayName="Titel"/>
        <xsd:element ref="dc:subject" minOccurs="0" maxOccurs="1" ma:index="27" ma:displayName="Emne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Wise.TestNumber xmlns="b1f34e9c-cf3e-47e3-af0f-3bb3b4700fac" xsi:nil="true"/>
    <DocuWise.Legacy.Department xmlns="b1f34e9c-cf3e-47e3-af0f-3bb3b4700fac" xsi:nil="true"/>
    <DocuWise.Person xmlns="b1f34e9c-cf3e-47e3-af0f-3bb3b4700fac" xsi:nil="true"/>
    <DocuWise.Legacy.CreatedByName xmlns="b1f34e9c-cf3e-47e3-af0f-3bb3b4700fac" xsi:nil="true"/>
    <DocuWise.Legacy.CaseWorkerName xmlns="b1f34e9c-cf3e-47e3-af0f-3bb3b4700fac" xsi:nil="true"/>
    <DocuWise.Received xmlns="b1f34e9c-cf3e-47e3-af0f-3bb3b4700fac">false</DocuWise.Received>
    <DocuWise.CaseWorker xmlns="b1f34e9c-cf3e-47e3-af0f-3bb3b4700fac">
      <UserInfo>
        <DisplayName/>
        <AccountId xsi:nil="true"/>
        <AccountType/>
      </UserInfo>
    </DocuWise.CaseWorker>
    <DocuWise.Ended xmlns="b1f34e9c-cf3e-47e3-af0f-3bb3b4700fac">false</DocuWise.Ended>
    <DocuWise.JobDescription xmlns="b1f34e9c-cf3e-47e3-af0f-3bb3b4700fac" xsi:nil="true"/>
    <DocuWise.CHRNumber xmlns="b1f34e9c-cf3e-47e3-af0f-3bb3b4700fac" xsi:nil="true"/>
    <DocuWise.Legacy.CreatedByEmail xmlns="b1f34e9c-cf3e-47e3-af0f-3bb3b4700fac" xsi:nil="true"/>
    <DocuWise.Type xmlns="b1f34e9c-cf3e-47e3-af0f-3bb3b4700fac" xsi:nil="true"/>
    <DocuWise.Company xmlns="b1f34e9c-cf3e-47e3-af0f-3bb3b4700fac" xsi:nil="true"/>
    <DocuWise.CompanyText xmlns="b1f34e9c-cf3e-47e3-af0f-3bb3b4700fac" xsi:nil="true"/>
    <DocuWise.PersonText xmlns="b1f34e9c-cf3e-47e3-af0f-3bb3b4700fac" xsi:nil="true"/>
    <DocuWise.Language xmlns="b1f34e9c-cf3e-47e3-af0f-3bb3b4700fac" xsi:nil="true"/>
    <DocuWise.Legacy.CaseWorkerEmail xmlns="b1f34e9c-cf3e-47e3-af0f-3bb3b4700fac" xsi:nil="true"/>
    <Docuwise.Number xmlns="b1f34e9c-cf3e-47e3-af0f-3bb3b4700fac" xsi:nil="true"/>
    <DocuWise.Project xmlns="b1f34e9c-cf3e-47e3-af0f-3bb3b4700fac" xsi:nil="true"/>
    <_dlc_DocId xmlns="95205d42-89eb-43c3-ae46-3fd3b7e1c958">LFID-107-3853</_dlc_DocId>
    <_dlc_DocIdUrl xmlns="95205d42-89eb-43c3-ae46-3fd3b7e1c958">
      <Url>http://lf-docuwise/vsp/prodoko/_layouts/DocIdRedir.aspx?ID=LFID-107-3853</Url>
      <Description>LFID-107-3853</Description>
    </_dlc_DocIdUrl>
  </documentManagement>
</p:properties>
</file>

<file path=customXml/itemProps1.xml><?xml version="1.0" encoding="utf-8"?>
<ds:datastoreItem xmlns:ds="http://schemas.openxmlformats.org/officeDocument/2006/customXml" ds:itemID="{C0970979-EB92-4CD7-B567-483086CAEC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33697F-3395-4156-9B2C-50A3A1B1947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BD39F0B-D69D-4CB7-8E72-0DF6540E43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f34e9c-cf3e-47e3-af0f-3bb3b4700fac"/>
    <ds:schemaRef ds:uri="95205d42-89eb-43c3-ae46-3fd3b7e1c9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80B22B9-BE24-4012-86C1-9494CEE920F1}">
  <ds:schemaRefs>
    <ds:schemaRef ds:uri="b1f34e9c-cf3e-47e3-af0f-3bb3b4700fac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95205d42-89eb-43c3-ae46-3fd3b7e1c95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besætningsværdi</vt:lpstr>
      <vt:lpstr>statuspriser</vt:lpstr>
      <vt:lpstr>Tomgangstab</vt:lpstr>
      <vt:lpstr>driftstab</vt:lpstr>
      <vt:lpstr>bekendtgørelse</vt:lpstr>
      <vt:lpstr>vejledning </vt:lpstr>
      <vt:lpstr>opgørelse af erstatning</vt:lpstr>
      <vt:lpstr>Destruktion foder mv.</vt:lpstr>
      <vt:lpstr>honorar</vt:lpstr>
      <vt:lpstr>Budget</vt:lpstr>
    </vt:vector>
  </TitlesOfParts>
  <Company>Danske Slagterier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Carina Hagmann</cp:lastModifiedBy>
  <cp:lastPrinted>2007-05-21T12:44:49Z</cp:lastPrinted>
  <dcterms:created xsi:type="dcterms:W3CDTF">2000-07-14T10:30:15Z</dcterms:created>
  <dcterms:modified xsi:type="dcterms:W3CDTF">2015-01-16T07:24:20Z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0x0101008D5E5D0C97FA734996159F2E2DEC7256</vt:lpwstr>
  </property>
  <property fmtid="{D5CDD505-2E9C-101B-9397-08002B2CF9AE}" pid="3" name="_dlc_DocIdItemGuid">
    <vt:lpwstr>8e890b9c-8a8b-44ff-9c6d-6c9f66ee2a10</vt:lpwstr>
  </property>
</Properties>
</file>